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D:\TITIEK WIDYASARI\1. BAHAN KULIAH\HIDROLOGI\HIDROLOGI DASAR UAJY\Materi LMS UAJY\"/>
    </mc:Choice>
  </mc:AlternateContent>
  <xr:revisionPtr revIDLastSave="0" documentId="13_ncr:1_{D6981364-84E1-4A98-A25D-C84CEF517A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59" i="1" l="1"/>
  <c r="F58" i="1"/>
  <c r="E57" i="1"/>
  <c r="D57" i="1"/>
  <c r="C57" i="1"/>
  <c r="F19" i="1"/>
  <c r="D19" i="1"/>
  <c r="C19" i="1"/>
  <c r="F18" i="1"/>
  <c r="E18" i="1"/>
  <c r="C18" i="1"/>
  <c r="D18" i="1"/>
  <c r="B9" i="1"/>
  <c r="B8" i="1"/>
  <c r="B7" i="1"/>
  <c r="D58" i="1" l="1"/>
  <c r="C58" i="1"/>
  <c r="E19" i="1"/>
  <c r="E58" i="1" l="1"/>
  <c r="B6" i="1"/>
  <c r="C112" i="1" l="1"/>
  <c r="F57" i="1" l="1"/>
  <c r="C20" i="1" l="1"/>
  <c r="C113" i="1"/>
  <c r="B149" i="1" l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C117" i="1"/>
  <c r="C116" i="1"/>
  <c r="C115" i="1"/>
  <c r="C114" i="1"/>
  <c r="D111" i="1"/>
  <c r="A111" i="1"/>
  <c r="A112" i="1" s="1"/>
  <c r="A113" i="1" s="1"/>
  <c r="F17" i="1"/>
  <c r="D112" i="1" l="1"/>
  <c r="E112" i="1" s="1"/>
  <c r="F112" i="1" s="1"/>
  <c r="G112" i="1" s="1"/>
  <c r="A114" i="1"/>
  <c r="A115" i="1" s="1"/>
  <c r="A116" i="1" s="1"/>
  <c r="A117" i="1" s="1"/>
  <c r="F124" i="1"/>
  <c r="G124" i="1" s="1"/>
  <c r="C124" i="1" s="1"/>
  <c r="D124" i="1" s="1"/>
  <c r="E125" i="1" s="1"/>
  <c r="F125" i="1" s="1"/>
  <c r="G125" i="1" s="1"/>
  <c r="C125" i="1" s="1"/>
  <c r="D125" i="1" s="1"/>
  <c r="C41" i="1"/>
  <c r="C40" i="1"/>
  <c r="C34" i="1"/>
  <c r="C33" i="1"/>
  <c r="C32" i="1"/>
  <c r="C31" i="1"/>
  <c r="C30" i="1"/>
  <c r="C42" i="1"/>
  <c r="C39" i="1"/>
  <c r="C38" i="1"/>
  <c r="C37" i="1"/>
  <c r="C36" i="1"/>
  <c r="C35" i="1"/>
  <c r="C21" i="1"/>
  <c r="C22" i="1"/>
  <c r="C23" i="1"/>
  <c r="C24" i="1"/>
  <c r="C25" i="1"/>
  <c r="C26" i="1"/>
  <c r="C27" i="1"/>
  <c r="C28" i="1"/>
  <c r="C29" i="1"/>
  <c r="C59" i="1"/>
  <c r="D59" i="1" s="1"/>
  <c r="E124" i="1" l="1"/>
  <c r="D113" i="1"/>
  <c r="D114" i="1" s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E59" i="1"/>
  <c r="D115" i="1" l="1"/>
  <c r="E114" i="1"/>
  <c r="F114" i="1" s="1"/>
  <c r="G114" i="1" s="1"/>
  <c r="E20" i="1"/>
  <c r="F20" i="1" s="1"/>
  <c r="E21" i="1" s="1"/>
  <c r="F21" i="1" s="1"/>
  <c r="E22" i="1" s="1"/>
  <c r="F22" i="1" s="1"/>
  <c r="E23" i="1" s="1"/>
  <c r="F23" i="1" s="1"/>
  <c r="E24" i="1" s="1"/>
  <c r="F24" i="1" s="1"/>
  <c r="E25" i="1" s="1"/>
  <c r="F25" i="1" s="1"/>
  <c r="E26" i="1" s="1"/>
  <c r="F26" i="1" s="1"/>
  <c r="E27" i="1" s="1"/>
  <c r="F27" i="1" s="1"/>
  <c r="E28" i="1" s="1"/>
  <c r="F28" i="1" s="1"/>
  <c r="E29" i="1" s="1"/>
  <c r="F29" i="1" s="1"/>
  <c r="E30" i="1" s="1"/>
  <c r="F30" i="1" s="1"/>
  <c r="E31" i="1" s="1"/>
  <c r="F31" i="1" s="1"/>
  <c r="E32" i="1" s="1"/>
  <c r="F32" i="1" s="1"/>
  <c r="E33" i="1" s="1"/>
  <c r="F33" i="1" s="1"/>
  <c r="E34" i="1" s="1"/>
  <c r="F34" i="1" s="1"/>
  <c r="E35" i="1" s="1"/>
  <c r="F35" i="1" s="1"/>
  <c r="E36" i="1" s="1"/>
  <c r="F36" i="1" s="1"/>
  <c r="E37" i="1" s="1"/>
  <c r="F37" i="1" s="1"/>
  <c r="E38" i="1" s="1"/>
  <c r="F38" i="1" s="1"/>
  <c r="E39" i="1" s="1"/>
  <c r="F39" i="1" s="1"/>
  <c r="E40" i="1" s="1"/>
  <c r="F40" i="1" s="1"/>
  <c r="E41" i="1" s="1"/>
  <c r="F41" i="1" s="1"/>
  <c r="E42" i="1" s="1"/>
  <c r="F42" i="1" s="1"/>
  <c r="E113" i="1"/>
  <c r="F113" i="1" s="1"/>
  <c r="G113" i="1" s="1"/>
  <c r="F60" i="1"/>
  <c r="C60" i="1" s="1"/>
  <c r="D60" i="1" s="1"/>
  <c r="E60" i="1" s="1"/>
  <c r="D116" i="1" l="1"/>
  <c r="E115" i="1"/>
  <c r="F115" i="1" s="1"/>
  <c r="G115" i="1" s="1"/>
  <c r="F61" i="1"/>
  <c r="C61" i="1" s="1"/>
  <c r="D61" i="1" s="1"/>
  <c r="E61" i="1" s="1"/>
  <c r="D117" i="1" l="1"/>
  <c r="E117" i="1" s="1"/>
  <c r="F117" i="1" s="1"/>
  <c r="G117" i="1" s="1"/>
  <c r="E116" i="1"/>
  <c r="F116" i="1" s="1"/>
  <c r="G116" i="1" s="1"/>
  <c r="F62" i="1"/>
  <c r="C62" i="1" s="1"/>
  <c r="D62" i="1" s="1"/>
  <c r="E62" i="1" s="1"/>
  <c r="F63" i="1" l="1"/>
  <c r="C63" i="1" s="1"/>
  <c r="D63" i="1" s="1"/>
  <c r="E63" i="1" s="1"/>
  <c r="F64" i="1" l="1"/>
  <c r="C64" i="1" s="1"/>
  <c r="D64" i="1" s="1"/>
  <c r="E64" i="1" s="1"/>
  <c r="F65" i="1" l="1"/>
  <c r="C65" i="1" s="1"/>
  <c r="D65" i="1" s="1"/>
  <c r="E65" i="1" s="1"/>
  <c r="F66" i="1" l="1"/>
  <c r="C66" i="1" s="1"/>
  <c r="D66" i="1" s="1"/>
  <c r="E66" i="1" s="1"/>
  <c r="F67" i="1" l="1"/>
  <c r="C67" i="1" s="1"/>
  <c r="D67" i="1" s="1"/>
  <c r="E67" i="1" s="1"/>
  <c r="F68" i="1" l="1"/>
  <c r="C68" i="1" s="1"/>
  <c r="D68" i="1" s="1"/>
  <c r="E68" i="1" s="1"/>
  <c r="F69" i="1" l="1"/>
  <c r="C69" i="1" s="1"/>
  <c r="D69" i="1" s="1"/>
  <c r="E69" i="1" s="1"/>
  <c r="F70" i="1" l="1"/>
  <c r="C70" i="1" s="1"/>
  <c r="D70" i="1" s="1"/>
  <c r="E70" i="1" s="1"/>
  <c r="F71" i="1" l="1"/>
  <c r="C71" i="1" s="1"/>
  <c r="D71" i="1" s="1"/>
  <c r="E71" i="1" s="1"/>
  <c r="F72" i="1" l="1"/>
  <c r="C72" i="1" s="1"/>
  <c r="D72" i="1" s="1"/>
  <c r="E72" i="1" s="1"/>
  <c r="F73" i="1" l="1"/>
  <c r="C73" i="1" s="1"/>
  <c r="D73" i="1" s="1"/>
  <c r="E73" i="1" s="1"/>
  <c r="F74" i="1" l="1"/>
  <c r="C74" i="1" s="1"/>
  <c r="D74" i="1" s="1"/>
  <c r="E74" i="1" s="1"/>
  <c r="F75" i="1" l="1"/>
  <c r="C75" i="1" s="1"/>
  <c r="D75" i="1" s="1"/>
  <c r="E75" i="1" s="1"/>
  <c r="F76" i="1" l="1"/>
  <c r="C76" i="1" s="1"/>
  <c r="D76" i="1" s="1"/>
  <c r="E76" i="1" s="1"/>
  <c r="F77" i="1" l="1"/>
  <c r="C77" i="1" s="1"/>
  <c r="D77" i="1" s="1"/>
  <c r="E77" i="1" s="1"/>
  <c r="F78" i="1" l="1"/>
  <c r="C78" i="1" s="1"/>
  <c r="D78" i="1" s="1"/>
  <c r="E78" i="1" s="1"/>
  <c r="F79" i="1" l="1"/>
  <c r="C79" i="1" s="1"/>
  <c r="D79" i="1" s="1"/>
  <c r="E79" i="1" s="1"/>
  <c r="F80" i="1" l="1"/>
  <c r="C80" i="1" s="1"/>
  <c r="D80" i="1" s="1"/>
  <c r="E80" i="1" s="1"/>
  <c r="F81" i="1" l="1"/>
  <c r="C81" i="1" s="1"/>
  <c r="D81" i="1" s="1"/>
  <c r="E81" i="1" s="1"/>
  <c r="F82" i="1" s="1"/>
  <c r="E126" i="1"/>
  <c r="F126" i="1" s="1"/>
  <c r="G126" i="1" s="1"/>
  <c r="C126" i="1" s="1"/>
  <c r="D126" i="1" s="1"/>
  <c r="E127" i="1" s="1"/>
  <c r="F127" i="1" s="1"/>
  <c r="G127" i="1" s="1"/>
  <c r="C127" i="1" s="1"/>
  <c r="D127" i="1" s="1"/>
  <c r="E128" i="1" s="1"/>
  <c r="F128" i="1" s="1"/>
  <c r="G128" i="1" s="1"/>
  <c r="C128" i="1" s="1"/>
  <c r="D128" i="1" s="1"/>
  <c r="E129" i="1" s="1"/>
  <c r="F129" i="1" s="1"/>
  <c r="G129" i="1" s="1"/>
  <c r="C129" i="1" s="1"/>
  <c r="D129" i="1" s="1"/>
  <c r="E130" i="1" s="1"/>
  <c r="F130" i="1" s="1"/>
  <c r="G130" i="1" s="1"/>
  <c r="C130" i="1" s="1"/>
  <c r="D130" i="1" s="1"/>
  <c r="E131" i="1" s="1"/>
  <c r="F131" i="1" s="1"/>
  <c r="G131" i="1" s="1"/>
  <c r="C131" i="1" s="1"/>
  <c r="D131" i="1" s="1"/>
  <c r="E132" i="1" s="1"/>
  <c r="F132" i="1" s="1"/>
  <c r="G132" i="1" s="1"/>
  <c r="C132" i="1" s="1"/>
  <c r="D132" i="1" s="1"/>
  <c r="E133" i="1" s="1"/>
  <c r="F133" i="1" s="1"/>
  <c r="G133" i="1" s="1"/>
  <c r="C133" i="1" s="1"/>
  <c r="D133" i="1" s="1"/>
  <c r="E134" i="1" s="1"/>
  <c r="F134" i="1" s="1"/>
  <c r="G134" i="1" s="1"/>
  <c r="C134" i="1" s="1"/>
  <c r="D134" i="1" s="1"/>
  <c r="E135" i="1" s="1"/>
  <c r="F135" i="1" s="1"/>
  <c r="G135" i="1" s="1"/>
  <c r="C135" i="1" s="1"/>
  <c r="D135" i="1" s="1"/>
  <c r="E136" i="1" s="1"/>
  <c r="F136" i="1" s="1"/>
  <c r="G136" i="1" s="1"/>
  <c r="C136" i="1" s="1"/>
  <c r="D136" i="1" s="1"/>
  <c r="E137" i="1" s="1"/>
  <c r="F137" i="1" s="1"/>
  <c r="G137" i="1" s="1"/>
  <c r="C137" i="1" s="1"/>
  <c r="D137" i="1" s="1"/>
  <c r="E138" i="1" s="1"/>
  <c r="F138" i="1" s="1"/>
  <c r="G138" i="1" s="1"/>
  <c r="C138" i="1" s="1"/>
  <c r="D138" i="1" s="1"/>
  <c r="E139" i="1" s="1"/>
  <c r="F139" i="1" s="1"/>
  <c r="G139" i="1" s="1"/>
  <c r="C139" i="1" s="1"/>
  <c r="D139" i="1" s="1"/>
  <c r="E140" i="1" s="1"/>
  <c r="F140" i="1" s="1"/>
  <c r="G140" i="1" s="1"/>
  <c r="C140" i="1" s="1"/>
  <c r="D140" i="1" s="1"/>
  <c r="E141" i="1" s="1"/>
  <c r="F141" i="1" s="1"/>
  <c r="G141" i="1" s="1"/>
  <c r="C141" i="1" s="1"/>
  <c r="D141" i="1" s="1"/>
  <c r="E142" i="1" s="1"/>
  <c r="F142" i="1" s="1"/>
  <c r="G142" i="1" s="1"/>
  <c r="C142" i="1" s="1"/>
  <c r="D142" i="1" s="1"/>
  <c r="E143" i="1" s="1"/>
  <c r="F143" i="1" s="1"/>
  <c r="G143" i="1" s="1"/>
  <c r="C143" i="1" s="1"/>
  <c r="D143" i="1" s="1"/>
  <c r="E144" i="1" s="1"/>
  <c r="F144" i="1" s="1"/>
  <c r="G144" i="1" s="1"/>
  <c r="C144" i="1" s="1"/>
  <c r="D144" i="1" s="1"/>
  <c r="E145" i="1" s="1"/>
  <c r="F145" i="1" s="1"/>
  <c r="G145" i="1" s="1"/>
  <c r="C145" i="1" s="1"/>
  <c r="D145" i="1" s="1"/>
  <c r="E146" i="1" s="1"/>
  <c r="F146" i="1" s="1"/>
  <c r="G146" i="1" s="1"/>
  <c r="C146" i="1" s="1"/>
  <c r="D146" i="1" s="1"/>
  <c r="E147" i="1" s="1"/>
  <c r="F147" i="1" s="1"/>
  <c r="G147" i="1" s="1"/>
  <c r="C147" i="1" s="1"/>
  <c r="D147" i="1" s="1"/>
  <c r="E148" i="1" s="1"/>
  <c r="F148" i="1" s="1"/>
  <c r="G148" i="1" s="1"/>
  <c r="C148" i="1" s="1"/>
  <c r="D148" i="1" s="1"/>
  <c r="E149" i="1" s="1"/>
  <c r="F149" i="1" s="1"/>
  <c r="G149" i="1" s="1"/>
  <c r="C149" i="1" s="1"/>
  <c r="D149" i="1" s="1"/>
  <c r="C82" i="1" l="1"/>
  <c r="D82" i="1" s="1"/>
  <c r="E8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2 : (3)=K.(6)=K.O1=2.15=30</t>
        </r>
      </text>
    </comment>
    <comment ref="D5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3 :
2.(3)/</t>
        </r>
        <r>
          <rPr>
            <sz val="9"/>
            <color indexed="81"/>
            <rFont val="Calibri"/>
            <family val="2"/>
          </rPr>
          <t>∆</t>
        </r>
        <r>
          <rPr>
            <sz val="9"/>
            <color indexed="81"/>
            <rFont val="Tahoma"/>
            <family val="2"/>
          </rPr>
          <t>t-(6)=2.S1/∆t-O1=2.30/1-15=45</t>
        </r>
      </text>
    </comment>
    <comment ref="E5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4 : (5)=(2)</t>
        </r>
        <r>
          <rPr>
            <sz val="6"/>
            <color indexed="81"/>
            <rFont val="Tahoma"/>
            <family val="2"/>
          </rPr>
          <t>i</t>
        </r>
        <r>
          <rPr>
            <sz val="9"/>
            <color indexed="81"/>
            <rFont val="Tahoma"/>
            <family val="2"/>
          </rPr>
          <t>+(2)</t>
        </r>
        <r>
          <rPr>
            <sz val="6"/>
            <color indexed="81"/>
            <rFont val="Tahoma"/>
            <family val="2"/>
          </rPr>
          <t>(i+1)</t>
        </r>
        <r>
          <rPr>
            <sz val="9"/>
            <color indexed="81"/>
            <rFont val="Tahoma"/>
            <family val="2"/>
          </rPr>
          <t>+(4)=I1+I2+</t>
        </r>
        <r>
          <rPr>
            <sz val="9"/>
            <color indexed="81"/>
            <rFont val="Calibri"/>
            <family val="2"/>
          </rPr>
          <t>β</t>
        </r>
        <r>
          <rPr>
            <sz val="9"/>
            <color indexed="81"/>
            <rFont val="Tahoma"/>
            <family val="2"/>
          </rPr>
          <t>1=15+25+45=85</t>
        </r>
      </text>
    </comment>
    <comment ref="F5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1 : 
(6)=(2)=O1=I1</t>
        </r>
      </text>
    </comment>
    <comment ref="F5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5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6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6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6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6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6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6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6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6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6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69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7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71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72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7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74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75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76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77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78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79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80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81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F82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(6)=(5)/(2.K+1)=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  <r>
          <rPr>
            <sz val="6"/>
            <color indexed="81"/>
            <rFont val="Tahoma"/>
            <family val="2"/>
          </rPr>
          <t>(i-1)</t>
        </r>
        <r>
          <rPr>
            <sz val="9"/>
            <color indexed="81"/>
            <rFont val="Tahoma"/>
            <family val="2"/>
          </rPr>
          <t>/(2.K+1)=85/(2.2+1)</t>
        </r>
      </text>
    </comment>
    <comment ref="B109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data</t>
        </r>
      </text>
    </comment>
    <comment ref="A11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data</t>
        </r>
      </text>
    </comment>
    <comment ref="D111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data</t>
        </r>
      </text>
    </comment>
    <comment ref="A112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1 :
Ei=E1+</t>
        </r>
        <r>
          <rPr>
            <sz val="9"/>
            <color indexed="81"/>
            <rFont val="Calibri"/>
            <family val="2"/>
          </rPr>
          <t>∆</t>
        </r>
        <r>
          <rPr>
            <sz val="9"/>
            <color indexed="81"/>
            <rFont val="Tahoma"/>
            <family val="2"/>
          </rPr>
          <t>E</t>
        </r>
      </text>
    </comment>
    <comment ref="B112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2 : 
H</t>
        </r>
        <r>
          <rPr>
            <sz val="6"/>
            <color indexed="81"/>
            <rFont val="Tahoma"/>
            <family val="2"/>
          </rPr>
          <t>i</t>
        </r>
        <r>
          <rPr>
            <sz val="9"/>
            <color indexed="81"/>
            <rFont val="Tahoma"/>
            <family val="2"/>
          </rPr>
          <t>=H</t>
        </r>
        <r>
          <rPr>
            <sz val="5"/>
            <color indexed="81"/>
            <rFont val="Tahoma"/>
            <family val="2"/>
          </rPr>
          <t>i+1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Calibri"/>
            <family val="2"/>
          </rPr>
          <t>∆</t>
        </r>
        <r>
          <rPr>
            <sz val="9"/>
            <color indexed="81"/>
            <rFont val="Tahoma"/>
            <family val="2"/>
          </rPr>
          <t>E</t>
        </r>
      </text>
    </comment>
    <comment ref="C112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3 :
O=Cd.B.H^(3/2)=1,70.10.(2)^(3/2)=1,70.10.1=17</t>
        </r>
      </text>
    </comment>
    <comment ref="D112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4 :
A</t>
        </r>
        <r>
          <rPr>
            <sz val="6"/>
            <color indexed="81"/>
            <rFont val="Tahoma"/>
            <family val="2"/>
          </rPr>
          <t>i+1</t>
        </r>
        <r>
          <rPr>
            <sz val="9"/>
            <color indexed="81"/>
            <rFont val="Tahoma"/>
            <family val="2"/>
          </rPr>
          <t>=A</t>
        </r>
        <r>
          <rPr>
            <sz val="6"/>
            <color indexed="81"/>
            <rFont val="Tahoma"/>
            <family val="2"/>
          </rPr>
          <t>i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Calibri"/>
            <family val="2"/>
          </rPr>
          <t>∆</t>
        </r>
        <r>
          <rPr>
            <sz val="9"/>
            <color indexed="81"/>
            <rFont val="Tahoma"/>
            <family val="2"/>
          </rPr>
          <t>A=1000000+50000=1050000</t>
        </r>
      </text>
    </comment>
    <comment ref="E112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VS=(A</t>
        </r>
        <r>
          <rPr>
            <sz val="6"/>
            <color indexed="81"/>
            <rFont val="Tahoma"/>
            <family val="2"/>
          </rPr>
          <t>i-1</t>
        </r>
        <r>
          <rPr>
            <sz val="9"/>
            <color indexed="81"/>
            <rFont val="Tahoma"/>
            <family val="2"/>
          </rPr>
          <t>+A</t>
        </r>
        <r>
          <rPr>
            <sz val="6"/>
            <color indexed="81"/>
            <rFont val="Tahoma"/>
            <family val="2"/>
          </rPr>
          <t>i</t>
        </r>
        <r>
          <rPr>
            <sz val="9"/>
            <color indexed="81"/>
            <rFont val="Tahoma"/>
            <family val="2"/>
          </rPr>
          <t>)/2.H</t>
        </r>
        <r>
          <rPr>
            <sz val="6"/>
            <color indexed="81"/>
            <rFont val="Tahoma"/>
            <family val="2"/>
          </rPr>
          <t>i</t>
        </r>
        <r>
          <rPr>
            <sz val="9"/>
            <color indexed="81"/>
            <rFont val="Tahoma"/>
            <family val="2"/>
          </rPr>
          <t>=Arata.(2)=(1000000+1050000)/2.1=1025000</t>
        </r>
      </text>
    </comment>
    <comment ref="F112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6 :
S=VS/3600=1025000/3600=284,7</t>
        </r>
      </text>
    </comment>
    <comment ref="G11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(7)=2.S/</t>
        </r>
        <r>
          <rPr>
            <sz val="9"/>
            <color indexed="81"/>
            <rFont val="Calibri"/>
            <family val="2"/>
          </rPr>
          <t>∆</t>
        </r>
        <r>
          <rPr>
            <sz val="9"/>
            <color indexed="81"/>
            <rFont val="Tahoma"/>
            <family val="2"/>
          </rPr>
          <t>t+O=2.(6)/1+(3)=2.284,7/1+17=586,4</t>
        </r>
      </text>
    </comment>
    <comment ref="C124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3 :
Kurva S - H dengan diketahui H=(7)</t>
        </r>
      </text>
    </comment>
    <comment ref="D124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4 :
rumus </t>
        </r>
        <r>
          <rPr>
            <sz val="12"/>
            <color indexed="81"/>
            <rFont val="Calibri"/>
            <family val="2"/>
          </rPr>
          <t>β</t>
        </r>
        <r>
          <rPr>
            <sz val="11.7"/>
            <color indexed="81"/>
            <rFont val="Tahoma"/>
            <family val="2"/>
          </rPr>
          <t>1</t>
        </r>
      </text>
    </comment>
    <comment ref="E124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5 :
Persamaan 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</text>
    </comment>
    <comment ref="F124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1 :
(6)=(2)=O1=I1</t>
        </r>
      </text>
    </comment>
    <comment ref="G124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2 :
(7)=(O/(B.Cd))^(2/3)=((6)/(B.Cd))^(2/3)=(15/(10.1,7))^(2/3)</t>
        </r>
      </text>
    </comment>
    <comment ref="F125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Langkah 6 :
Kuva O dan </t>
        </r>
        <r>
          <rPr>
            <sz val="12"/>
            <color indexed="81"/>
            <rFont val="Calibri"/>
            <family val="2"/>
          </rPr>
          <t>α</t>
        </r>
        <r>
          <rPr>
            <sz val="9"/>
            <color indexed="81"/>
            <rFont val="Tahoma"/>
            <family val="2"/>
          </rPr>
          <t>2</t>
        </r>
      </text>
    </comment>
  </commentList>
</comments>
</file>

<file path=xl/sharedStrings.xml><?xml version="1.0" encoding="utf-8"?>
<sst xmlns="http://schemas.openxmlformats.org/spreadsheetml/2006/main" count="125" uniqueCount="53">
  <si>
    <t>PENELUSURAN WADUK</t>
  </si>
  <si>
    <t>K</t>
  </si>
  <si>
    <t>jam</t>
  </si>
  <si>
    <t>data</t>
  </si>
  <si>
    <t>∆t</t>
  </si>
  <si>
    <r>
      <rPr>
        <sz val="11"/>
        <color indexed="8"/>
        <rFont val="Calibri"/>
        <family val="2"/>
        <charset val="134"/>
      </rPr>
      <t>C</t>
    </r>
    <r>
      <rPr>
        <vertAlign val="subscript"/>
        <sz val="11"/>
        <color indexed="8"/>
        <rFont val="Calibri"/>
        <family val="2"/>
        <charset val="134"/>
      </rPr>
      <t>0</t>
    </r>
  </si>
  <si>
    <r>
      <rPr>
        <sz val="11"/>
        <color indexed="8"/>
        <rFont val="Calibri"/>
        <family val="2"/>
        <charset val="134"/>
      </rPr>
      <t>C</t>
    </r>
    <r>
      <rPr>
        <vertAlign val="subscript"/>
        <sz val="11"/>
        <color indexed="8"/>
        <rFont val="Calibri"/>
        <family val="2"/>
        <charset val="134"/>
      </rPr>
      <t>1</t>
    </r>
  </si>
  <si>
    <r>
      <rPr>
        <sz val="11"/>
        <color indexed="8"/>
        <rFont val="Calibri"/>
        <family val="2"/>
        <charset val="134"/>
      </rPr>
      <t>C</t>
    </r>
    <r>
      <rPr>
        <vertAlign val="subscript"/>
        <sz val="11"/>
        <color indexed="8"/>
        <rFont val="Calibri"/>
        <family val="2"/>
        <charset val="134"/>
      </rPr>
      <t>2</t>
    </r>
  </si>
  <si>
    <t>Waktu</t>
  </si>
  <si>
    <t>Inflow</t>
  </si>
  <si>
    <r>
      <rPr>
        <b/>
        <sz val="11"/>
        <color indexed="8"/>
        <rFont val="Calibri"/>
        <family val="2"/>
        <charset val="134"/>
      </rPr>
      <t>C</t>
    </r>
    <r>
      <rPr>
        <b/>
        <vertAlign val="subscript"/>
        <sz val="11"/>
        <color indexed="8"/>
        <rFont val="Calibri"/>
        <family val="2"/>
        <charset val="134"/>
      </rPr>
      <t>0</t>
    </r>
    <r>
      <rPr>
        <b/>
        <sz val="11"/>
        <color indexed="8"/>
        <rFont val="Calibri"/>
        <family val="2"/>
        <charset val="134"/>
      </rPr>
      <t>.I</t>
    </r>
    <r>
      <rPr>
        <b/>
        <vertAlign val="subscript"/>
        <sz val="11"/>
        <color indexed="8"/>
        <rFont val="Calibri"/>
        <family val="2"/>
        <charset val="134"/>
      </rPr>
      <t>2</t>
    </r>
  </si>
  <si>
    <r>
      <rPr>
        <b/>
        <sz val="11"/>
        <color indexed="8"/>
        <rFont val="Calibri"/>
        <family val="2"/>
        <charset val="134"/>
      </rPr>
      <t>C</t>
    </r>
    <r>
      <rPr>
        <b/>
        <vertAlign val="subscript"/>
        <sz val="11"/>
        <color indexed="8"/>
        <rFont val="Calibri"/>
        <family val="2"/>
        <charset val="134"/>
      </rPr>
      <t>1</t>
    </r>
    <r>
      <rPr>
        <b/>
        <sz val="11"/>
        <color indexed="8"/>
        <rFont val="Calibri"/>
        <family val="2"/>
        <charset val="134"/>
      </rPr>
      <t>.I</t>
    </r>
    <r>
      <rPr>
        <b/>
        <vertAlign val="subscript"/>
        <sz val="11"/>
        <color indexed="8"/>
        <rFont val="Calibri"/>
        <family val="2"/>
        <charset val="134"/>
      </rPr>
      <t>1</t>
    </r>
  </si>
  <si>
    <r>
      <rPr>
        <b/>
        <sz val="11"/>
        <color indexed="8"/>
        <rFont val="Calibri"/>
        <family val="2"/>
        <charset val="134"/>
      </rPr>
      <t>C</t>
    </r>
    <r>
      <rPr>
        <b/>
        <vertAlign val="subscript"/>
        <sz val="11"/>
        <color indexed="8"/>
        <rFont val="Calibri"/>
        <family val="2"/>
        <charset val="134"/>
      </rPr>
      <t>2</t>
    </r>
    <r>
      <rPr>
        <b/>
        <sz val="11"/>
        <color indexed="8"/>
        <rFont val="Calibri"/>
        <family val="2"/>
        <charset val="134"/>
      </rPr>
      <t>.O</t>
    </r>
    <r>
      <rPr>
        <b/>
        <vertAlign val="subscript"/>
        <sz val="11"/>
        <color indexed="8"/>
        <rFont val="Calibri"/>
        <family val="2"/>
        <charset val="134"/>
      </rPr>
      <t>1</t>
    </r>
  </si>
  <si>
    <t>Outflow</t>
  </si>
  <si>
    <r>
      <rPr>
        <b/>
        <sz val="11"/>
        <color indexed="8"/>
        <rFont val="Calibri"/>
        <family val="2"/>
        <charset val="134"/>
      </rPr>
      <t>m</t>
    </r>
    <r>
      <rPr>
        <b/>
        <vertAlign val="superscript"/>
        <sz val="11"/>
        <color indexed="8"/>
        <rFont val="Calibri"/>
        <family val="2"/>
        <charset val="134"/>
      </rPr>
      <t>3</t>
    </r>
    <r>
      <rPr>
        <b/>
        <sz val="11"/>
        <color indexed="8"/>
        <rFont val="Calibri"/>
        <family val="2"/>
        <charset val="134"/>
      </rPr>
      <t>/s</t>
    </r>
  </si>
  <si>
    <t>(1)</t>
  </si>
  <si>
    <t>(2)</t>
  </si>
  <si>
    <t>(3)</t>
  </si>
  <si>
    <t>(4)</t>
  </si>
  <si>
    <t>(5)</t>
  </si>
  <si>
    <t>(6)</t>
  </si>
  <si>
    <t>PENELUSURAN KOLAM DASAR</t>
  </si>
  <si>
    <t>S=K.O</t>
  </si>
  <si>
    <r>
      <rPr>
        <b/>
        <sz val="11"/>
        <color indexed="8"/>
        <rFont val="Calibri"/>
        <family val="2"/>
        <charset val="134"/>
      </rPr>
      <t>β</t>
    </r>
    <r>
      <rPr>
        <b/>
        <vertAlign val="subscript"/>
        <sz val="11"/>
        <color indexed="8"/>
        <rFont val="Calibri"/>
        <family val="2"/>
        <charset val="134"/>
      </rPr>
      <t>1</t>
    </r>
  </si>
  <si>
    <r>
      <rPr>
        <b/>
        <sz val="11"/>
        <color indexed="8"/>
        <rFont val="Calibri"/>
        <family val="2"/>
        <charset val="134"/>
      </rPr>
      <t>α</t>
    </r>
    <r>
      <rPr>
        <b/>
        <vertAlign val="subscript"/>
        <sz val="11"/>
        <color indexed="8"/>
        <rFont val="Calibri"/>
        <family val="2"/>
        <charset val="134"/>
      </rPr>
      <t>2</t>
    </r>
  </si>
  <si>
    <t>O</t>
  </si>
  <si>
    <t>PADA SPILLWAY</t>
  </si>
  <si>
    <t>B</t>
  </si>
  <si>
    <t>m</t>
  </si>
  <si>
    <r>
      <rPr>
        <sz val="11"/>
        <color indexed="8"/>
        <rFont val="Calibri"/>
        <family val="2"/>
        <charset val="134"/>
      </rPr>
      <t>C</t>
    </r>
    <r>
      <rPr>
        <vertAlign val="subscript"/>
        <sz val="11"/>
        <color indexed="8"/>
        <rFont val="Calibri"/>
        <family val="2"/>
        <charset val="134"/>
      </rPr>
      <t>d</t>
    </r>
  </si>
  <si>
    <t>Elevasi</t>
  </si>
  <si>
    <t>∆E</t>
  </si>
  <si>
    <t>(kenaikan tiap 1 m)</t>
  </si>
  <si>
    <t>A</t>
  </si>
  <si>
    <t>ha</t>
  </si>
  <si>
    <t>(luas permukaan waduk)</t>
  </si>
  <si>
    <t>∆A</t>
  </si>
  <si>
    <t>(penambahan luas untuk kenaikan air 1 m)</t>
  </si>
  <si>
    <t>Hubungan H &amp; S</t>
  </si>
  <si>
    <t>Head (H)</t>
  </si>
  <si>
    <r>
      <rPr>
        <b/>
        <sz val="11"/>
        <color indexed="8"/>
        <rFont val="Calibri"/>
        <family val="2"/>
        <charset val="134"/>
      </rPr>
      <t>A</t>
    </r>
    <r>
      <rPr>
        <b/>
        <vertAlign val="subscript"/>
        <sz val="11"/>
        <color indexed="8"/>
        <rFont val="Calibri"/>
        <family val="2"/>
        <charset val="134"/>
      </rPr>
      <t>i</t>
    </r>
  </si>
  <si>
    <t>VS</t>
  </si>
  <si>
    <t>S</t>
  </si>
  <si>
    <r>
      <rPr>
        <b/>
        <sz val="11"/>
        <color indexed="8"/>
        <rFont val="Calibri"/>
        <family val="2"/>
        <charset val="134"/>
      </rPr>
      <t>m</t>
    </r>
    <r>
      <rPr>
        <b/>
        <vertAlign val="superscript"/>
        <sz val="11"/>
        <color indexed="8"/>
        <rFont val="Calibri"/>
        <family val="2"/>
        <charset val="134"/>
      </rPr>
      <t>2</t>
    </r>
  </si>
  <si>
    <r>
      <rPr>
        <b/>
        <sz val="11"/>
        <color indexed="8"/>
        <rFont val="Calibri"/>
        <family val="2"/>
        <charset val="134"/>
      </rPr>
      <t>m</t>
    </r>
    <r>
      <rPr>
        <b/>
        <vertAlign val="superscript"/>
        <sz val="11"/>
        <color indexed="8"/>
        <rFont val="Calibri"/>
        <family val="2"/>
        <charset val="134"/>
      </rPr>
      <t>3</t>
    </r>
  </si>
  <si>
    <t>+ ∆E</t>
  </si>
  <si>
    <t>A + ∆A</t>
  </si>
  <si>
    <r>
      <rPr>
        <sz val="11"/>
        <color indexed="8"/>
        <rFont val="Calibri"/>
        <family val="2"/>
        <charset val="134"/>
      </rPr>
      <t>A</t>
    </r>
    <r>
      <rPr>
        <vertAlign val="subscript"/>
        <sz val="11"/>
        <color indexed="8"/>
        <rFont val="Calibri"/>
        <family val="2"/>
        <charset val="134"/>
      </rPr>
      <t>rata2</t>
    </r>
    <r>
      <rPr>
        <sz val="11"/>
        <color indexed="8"/>
        <rFont val="Calibri"/>
        <family val="2"/>
        <charset val="134"/>
      </rPr>
      <t>.(2)</t>
    </r>
  </si>
  <si>
    <t>(5)/3600</t>
  </si>
  <si>
    <t>(6)+(3)</t>
  </si>
  <si>
    <t>(7)</t>
  </si>
  <si>
    <t>H</t>
  </si>
  <si>
    <t>∆E = 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</si>
</sst>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"/>
  </numFmts>
  <fonts count="13">
    <font>
      <sz val="11"/>
      <color indexed="8"/>
      <name val="Calibri"/>
      <family val="2"/>
      <charset val="134"/>
    </font>
    <font>
      <b/>
      <sz val="11"/>
      <color indexed="8"/>
      <name val="Calibri"/>
      <family val="2"/>
      <charset val="134"/>
    </font>
    <font>
      <b/>
      <vertAlign val="superscript"/>
      <sz val="11"/>
      <color indexed="8"/>
      <name val="Calibri"/>
      <family val="2"/>
      <charset val="134"/>
    </font>
    <font>
      <vertAlign val="subscript"/>
      <sz val="11"/>
      <color indexed="8"/>
      <name val="Calibri"/>
      <family val="2"/>
      <charset val="134"/>
    </font>
    <font>
      <b/>
      <vertAlign val="subscript"/>
      <sz val="11"/>
      <color indexed="8"/>
      <name val="Calibri"/>
      <family val="2"/>
      <charset val="134"/>
    </font>
    <font>
      <sz val="11"/>
      <color indexed="8"/>
      <name val="Calibri"/>
      <family val="2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.7"/>
      <color indexed="81"/>
      <name val="Tahoma"/>
      <family val="2"/>
    </font>
    <font>
      <sz val="5"/>
      <color indexed="81"/>
      <name val="Tahoma"/>
      <family val="2"/>
    </font>
    <font>
      <sz val="6"/>
      <color indexed="81"/>
      <name val="Tahoma"/>
      <family val="2"/>
    </font>
    <font>
      <sz val="12"/>
      <color indexed="8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5" fillId="0" borderId="0" applyFont="0" applyFill="0" applyBorder="0" applyAlignment="0" applyProtection="0">
      <alignment vertical="center"/>
    </xf>
  </cellStyleXfs>
  <cellXfs count="45"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/>
    <xf numFmtId="0" fontId="0" fillId="2" borderId="0" xfId="0" applyFill="1" applyAlignment="1">
      <alignment vertical="center"/>
    </xf>
    <xf numFmtId="0" fontId="0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167" fontId="0" fillId="3" borderId="0" xfId="0" applyNumberFormat="1" applyFill="1" applyAlignment="1">
      <alignment vertical="center"/>
    </xf>
    <xf numFmtId="0" fontId="0" fillId="2" borderId="2" xfId="0" applyFill="1" applyBorder="1" applyAlignment="1">
      <alignment vertical="center"/>
    </xf>
    <xf numFmtId="167" fontId="0" fillId="0" borderId="2" xfId="0" applyNumberForma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66" fontId="0" fillId="0" borderId="2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167" fontId="0" fillId="0" borderId="0" xfId="0" applyNumberFormat="1" applyAlignment="1"/>
    <xf numFmtId="167" fontId="0" fillId="0" borderId="2" xfId="0" applyNumberFormat="1" applyBorder="1" applyAlignment="1"/>
    <xf numFmtId="2" fontId="0" fillId="0" borderId="2" xfId="0" applyNumberFormat="1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3" xfId="0" applyFill="1" applyBorder="1" applyAlignment="1">
      <alignment horizontal="center" vertical="center"/>
    </xf>
    <xf numFmtId="165" fontId="0" fillId="4" borderId="0" xfId="1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167" fontId="0" fillId="5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167" fontId="0" fillId="7" borderId="0" xfId="0" applyNumberFormat="1" applyFill="1" applyAlignment="1">
      <alignment vertical="center"/>
    </xf>
    <xf numFmtId="2" fontId="0" fillId="7" borderId="0" xfId="0" applyNumberFormat="1" applyFill="1" applyAlignment="1">
      <alignment vertical="center"/>
    </xf>
    <xf numFmtId="0" fontId="0" fillId="7" borderId="0" xfId="0" applyFill="1" applyAlignment="1">
      <alignment vertical="center"/>
    </xf>
    <xf numFmtId="167" fontId="0" fillId="7" borderId="0" xfId="0" applyNumberFormat="1" applyFill="1" applyAlignment="1"/>
    <xf numFmtId="167" fontId="0" fillId="6" borderId="0" xfId="0" applyNumberForma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HIDROGRAF PENELUSURAN WADUK INFLOW &amp; OUTFLOW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Inflow</c:v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xVal>
            <c:numRef>
              <c:f>Sheet1!$A$17:$A$42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Sheet1!$B$17:$B$42</c:f>
              <c:numCache>
                <c:formatCode>General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123</c:v>
                </c:pt>
                <c:pt idx="3">
                  <c:v>252</c:v>
                </c:pt>
                <c:pt idx="4">
                  <c:v>380</c:v>
                </c:pt>
                <c:pt idx="5">
                  <c:v>428</c:v>
                </c:pt>
                <c:pt idx="6">
                  <c:v>398</c:v>
                </c:pt>
                <c:pt idx="7">
                  <c:v>342</c:v>
                </c:pt>
                <c:pt idx="8">
                  <c:v>285</c:v>
                </c:pt>
                <c:pt idx="9">
                  <c:v>237</c:v>
                </c:pt>
                <c:pt idx="10">
                  <c:v>196</c:v>
                </c:pt>
                <c:pt idx="11">
                  <c:v>163</c:v>
                </c:pt>
                <c:pt idx="12">
                  <c:v>136</c:v>
                </c:pt>
                <c:pt idx="13">
                  <c:v>112</c:v>
                </c:pt>
                <c:pt idx="14">
                  <c:v>94</c:v>
                </c:pt>
                <c:pt idx="15">
                  <c:v>77</c:v>
                </c:pt>
                <c:pt idx="16">
                  <c:v>64</c:v>
                </c:pt>
                <c:pt idx="17">
                  <c:v>53</c:v>
                </c:pt>
                <c:pt idx="18">
                  <c:v>45</c:v>
                </c:pt>
                <c:pt idx="19">
                  <c:v>37</c:v>
                </c:pt>
                <c:pt idx="20">
                  <c:v>31</c:v>
                </c:pt>
                <c:pt idx="21">
                  <c:v>25</c:v>
                </c:pt>
                <c:pt idx="22">
                  <c:v>21</c:v>
                </c:pt>
                <c:pt idx="23">
                  <c:v>17</c:v>
                </c:pt>
                <c:pt idx="24">
                  <c:v>14</c:v>
                </c:pt>
                <c:pt idx="25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6F-4BE0-B208-85A270F41527}"/>
            </c:ext>
          </c:extLst>
        </c:ser>
        <c:ser>
          <c:idx val="1"/>
          <c:order val="1"/>
          <c:tx>
            <c:v>Outflow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rgbClr val="C0504D"/>
                </a:solidFill>
                <a:prstDash val="solid"/>
              </a:ln>
            </c:spPr>
          </c:marker>
          <c:xVal>
            <c:numRef>
              <c:f>Sheet1!$A$17:$A$42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Sheet1!$F$17:$F$42</c:f>
              <c:numCache>
                <c:formatCode>0.0</c:formatCode>
                <c:ptCount val="26"/>
                <c:pt idx="0" formatCode="General">
                  <c:v>15</c:v>
                </c:pt>
                <c:pt idx="1">
                  <c:v>17</c:v>
                </c:pt>
                <c:pt idx="2">
                  <c:v>39.799999999999997</c:v>
                </c:pt>
                <c:pt idx="3">
                  <c:v>98.88</c:v>
                </c:pt>
                <c:pt idx="4">
                  <c:v>185.72800000000001</c:v>
                </c:pt>
                <c:pt idx="5">
                  <c:v>273.03680000000003</c:v>
                </c:pt>
                <c:pt idx="6">
                  <c:v>329.02208000000002</c:v>
                </c:pt>
                <c:pt idx="7">
                  <c:v>345.41324800000001</c:v>
                </c:pt>
                <c:pt idx="8">
                  <c:v>332.64794879999999</c:v>
                </c:pt>
                <c:pt idx="9">
                  <c:v>303.98876927999999</c:v>
                </c:pt>
                <c:pt idx="10">
                  <c:v>268.99326156799998</c:v>
                </c:pt>
                <c:pt idx="11">
                  <c:v>233.19595694079999</c:v>
                </c:pt>
                <c:pt idx="12">
                  <c:v>199.71757416448</c:v>
                </c:pt>
                <c:pt idx="13">
                  <c:v>169.43054449868799</c:v>
                </c:pt>
                <c:pt idx="14">
                  <c:v>142.8583266992128</c:v>
                </c:pt>
                <c:pt idx="15">
                  <c:v>119.91499601952768</c:v>
                </c:pt>
                <c:pt idx="16">
                  <c:v>100.14899761171661</c:v>
                </c:pt>
                <c:pt idx="17">
                  <c:v>83.489398567029966</c:v>
                </c:pt>
                <c:pt idx="18">
                  <c:v>69.693639140217982</c:v>
                </c:pt>
                <c:pt idx="19">
                  <c:v>58.216183484130788</c:v>
                </c:pt>
                <c:pt idx="20">
                  <c:v>48.529710090478474</c:v>
                </c:pt>
                <c:pt idx="21">
                  <c:v>40.317826054287082</c:v>
                </c:pt>
                <c:pt idx="22">
                  <c:v>33.390695632572246</c:v>
                </c:pt>
                <c:pt idx="23">
                  <c:v>27.634417379543347</c:v>
                </c:pt>
                <c:pt idx="24">
                  <c:v>22.780650427726009</c:v>
                </c:pt>
                <c:pt idx="25">
                  <c:v>18.868390256635607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6F-4BE0-B208-85A270F41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322944"/>
        <c:axId val="1169320224"/>
      </c:scatterChart>
      <c:valAx>
        <c:axId val="116932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Waktu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20224"/>
        <c:crosses val="autoZero"/>
        <c:crossBetween val="midCat"/>
        <c:majorUnit val="1"/>
      </c:valAx>
      <c:valAx>
        <c:axId val="1169320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Debit (m3/s)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229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HASIL PENELUSURAN BANJIR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Inflow</c:v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xVal>
            <c:numRef>
              <c:f>Sheet1!$A$124:$A$149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Sheet1!$B$124:$B$149</c:f>
              <c:numCache>
                <c:formatCode>General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123</c:v>
                </c:pt>
                <c:pt idx="3">
                  <c:v>252</c:v>
                </c:pt>
                <c:pt idx="4">
                  <c:v>380</c:v>
                </c:pt>
                <c:pt idx="5">
                  <c:v>428</c:v>
                </c:pt>
                <c:pt idx="6">
                  <c:v>398</c:v>
                </c:pt>
                <c:pt idx="7">
                  <c:v>342</c:v>
                </c:pt>
                <c:pt idx="8">
                  <c:v>285</c:v>
                </c:pt>
                <c:pt idx="9">
                  <c:v>237</c:v>
                </c:pt>
                <c:pt idx="10">
                  <c:v>196</c:v>
                </c:pt>
                <c:pt idx="11">
                  <c:v>163</c:v>
                </c:pt>
                <c:pt idx="12">
                  <c:v>136</c:v>
                </c:pt>
                <c:pt idx="13">
                  <c:v>112</c:v>
                </c:pt>
                <c:pt idx="14">
                  <c:v>94</c:v>
                </c:pt>
                <c:pt idx="15">
                  <c:v>77</c:v>
                </c:pt>
                <c:pt idx="16">
                  <c:v>64</c:v>
                </c:pt>
                <c:pt idx="17">
                  <c:v>53</c:v>
                </c:pt>
                <c:pt idx="18">
                  <c:v>45</c:v>
                </c:pt>
                <c:pt idx="19">
                  <c:v>37</c:v>
                </c:pt>
                <c:pt idx="20">
                  <c:v>31</c:v>
                </c:pt>
                <c:pt idx="21">
                  <c:v>25</c:v>
                </c:pt>
                <c:pt idx="22">
                  <c:v>21</c:v>
                </c:pt>
                <c:pt idx="23">
                  <c:v>17</c:v>
                </c:pt>
                <c:pt idx="24">
                  <c:v>14</c:v>
                </c:pt>
                <c:pt idx="25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F4-4676-87B3-D49F6A33B55E}"/>
            </c:ext>
          </c:extLst>
        </c:ser>
        <c:ser>
          <c:idx val="1"/>
          <c:order val="1"/>
          <c:tx>
            <c:v>Outflow Routing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rgbClr val="C0504D"/>
                </a:solidFill>
                <a:prstDash val="solid"/>
              </a:ln>
            </c:spPr>
          </c:marker>
          <c:xVal>
            <c:numRef>
              <c:f>Sheet1!$A$124:$A$149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Sheet1!$F$124:$F$149</c:f>
              <c:numCache>
                <c:formatCode>0.0</c:formatCode>
                <c:ptCount val="26"/>
                <c:pt idx="0" formatCode="General">
                  <c:v>15</c:v>
                </c:pt>
                <c:pt idx="1">
                  <c:v>18.606628320861951</c:v>
                </c:pt>
                <c:pt idx="2">
                  <c:v>26.920283403169165</c:v>
                </c:pt>
                <c:pt idx="3">
                  <c:v>45.756776059614445</c:v>
                </c:pt>
                <c:pt idx="4">
                  <c:v>77.186542591761125</c:v>
                </c:pt>
                <c:pt idx="5">
                  <c:v>116.6361955830576</c:v>
                </c:pt>
                <c:pt idx="6">
                  <c:v>153.33180360839657</c:v>
                </c:pt>
                <c:pt idx="7">
                  <c:v>179.70397525327286</c:v>
                </c:pt>
                <c:pt idx="8">
                  <c:v>194.37189964519649</c:v>
                </c:pt>
                <c:pt idx="9">
                  <c:v>199.04190187291761</c:v>
                </c:pt>
                <c:pt idx="10">
                  <c:v>196.1218932511797</c:v>
                </c:pt>
                <c:pt idx="11">
                  <c:v>187.85955179807377</c:v>
                </c:pt>
                <c:pt idx="12">
                  <c:v>176.27608473133051</c:v>
                </c:pt>
                <c:pt idx="13">
                  <c:v>162.80629922491437</c:v>
                </c:pt>
                <c:pt idx="14">
                  <c:v>148.69010175419689</c:v>
                </c:pt>
                <c:pt idx="15">
                  <c:v>134.7916479113151</c:v>
                </c:pt>
                <c:pt idx="16">
                  <c:v>121.63068606293743</c:v>
                </c:pt>
                <c:pt idx="17">
                  <c:v>109.62887948639288</c:v>
                </c:pt>
                <c:pt idx="18">
                  <c:v>98.98629976504958</c:v>
                </c:pt>
                <c:pt idx="19">
                  <c:v>89.67767007393455</c:v>
                </c:pt>
                <c:pt idx="20">
                  <c:v>81.582512167642278</c:v>
                </c:pt>
                <c:pt idx="21">
                  <c:v>74.579118369459579</c:v>
                </c:pt>
                <c:pt idx="22">
                  <c:v>68.553180611470225</c:v>
                </c:pt>
                <c:pt idx="23">
                  <c:v>63.402685348572454</c:v>
                </c:pt>
                <c:pt idx="24">
                  <c:v>58.986821712726062</c:v>
                </c:pt>
                <c:pt idx="25">
                  <c:v>55.245996841635083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7F4-4676-87B3-D49F6A33B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326208"/>
        <c:axId val="1169327840"/>
      </c:scatterChart>
      <c:valAx>
        <c:axId val="116932620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Waktu (jam)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27840"/>
        <c:crosses val="autoZero"/>
        <c:crossBetween val="midCat"/>
        <c:majorUnit val="1"/>
      </c:valAx>
      <c:valAx>
        <c:axId val="11693278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Q (m3/s)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2620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Hubungan antara O dan α2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4F81BD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1.4318442153493689E-2"/>
                  <c:y val="-2.3014959723820512E-2"/>
                </c:manualLayout>
              </c:layout>
              <c:numFmt formatCode="General" sourceLinked="0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Sheet1!$G$111:$G$118</c:f>
              <c:numCache>
                <c:formatCode>_(* #,##0.0_);_(* \(#,##0.0\);_(* "-"??_);_(@_)</c:formatCode>
                <c:ptCount val="8"/>
                <c:pt idx="0" formatCode="General">
                  <c:v>0</c:v>
                </c:pt>
                <c:pt idx="1">
                  <c:v>586.44444444444446</c:v>
                </c:pt>
                <c:pt idx="2">
                  <c:v>1214.7499277873519</c:v>
                </c:pt>
                <c:pt idx="3">
                  <c:v>1880.0012578526794</c:v>
                </c:pt>
                <c:pt idx="4">
                  <c:v>2580.4444444444443</c:v>
                </c:pt>
                <c:pt idx="5">
                  <c:v>3315.0657780874822</c:v>
                </c:pt>
                <c:pt idx="6">
                  <c:v>4083.1812870972176</c:v>
                </c:pt>
              </c:numCache>
            </c:numRef>
          </c:xVal>
          <c:yVal>
            <c:numRef>
              <c:f>Sheet1!$C$111:$C$118</c:f>
              <c:numCache>
                <c:formatCode>0.0</c:formatCode>
                <c:ptCount val="8"/>
                <c:pt idx="0" formatCode="General">
                  <c:v>0</c:v>
                </c:pt>
                <c:pt idx="1">
                  <c:v>17</c:v>
                </c:pt>
                <c:pt idx="2">
                  <c:v>48.083261120685229</c:v>
                </c:pt>
                <c:pt idx="3">
                  <c:v>88.334591186012744</c:v>
                </c:pt>
                <c:pt idx="4">
                  <c:v>135.99999999999997</c:v>
                </c:pt>
                <c:pt idx="5">
                  <c:v>190.06577808748207</c:v>
                </c:pt>
                <c:pt idx="6">
                  <c:v>249.84795376388419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80-4131-BBF4-407F84EFF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325120"/>
        <c:axId val="1169329472"/>
      </c:scatterChart>
      <c:valAx>
        <c:axId val="116932512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α2 (m3/s)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29472"/>
        <c:crosses val="autoZero"/>
        <c:crossBetween val="midCat"/>
      </c:valAx>
      <c:valAx>
        <c:axId val="11693294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O (m3/s)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2512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Hubungan antara S &amp; H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4F81BD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trendline>
            <c:trendlineType val="poly"/>
            <c:order val="2"/>
            <c:dispRSqr val="1"/>
            <c:dispEq val="1"/>
            <c:trendlineLbl>
              <c:numFmt formatCode="General" sourceLinked="0"/>
            </c:trendlineLbl>
          </c:trendline>
          <c:xVal>
            <c:numRef>
              <c:f>Sheet1!$B$111:$B$117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Sheet1!$F$111:$F$117</c:f>
              <c:numCache>
                <c:formatCode>_(* #,##0.0_);_(* \(#,##0.0\);_(* "-"??_);_(@_)</c:formatCode>
                <c:ptCount val="7"/>
                <c:pt idx="0" formatCode="General">
                  <c:v>0</c:v>
                </c:pt>
                <c:pt idx="1">
                  <c:v>284.72222222222223</c:v>
                </c:pt>
                <c:pt idx="2">
                  <c:v>583.33333333333337</c:v>
                </c:pt>
                <c:pt idx="3">
                  <c:v>895.83333333333337</c:v>
                </c:pt>
                <c:pt idx="4">
                  <c:v>1222.2222222222222</c:v>
                </c:pt>
                <c:pt idx="5">
                  <c:v>1562.5</c:v>
                </c:pt>
                <c:pt idx="6">
                  <c:v>1916.6666666666667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78-4A8C-962D-A10E5968B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328928"/>
        <c:axId val="1169330016"/>
      </c:scatterChart>
      <c:valAx>
        <c:axId val="116932892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H (m)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30016"/>
        <c:crosses val="autoZero"/>
        <c:crossBetween val="midCat"/>
        <c:majorUnit val="1"/>
      </c:valAx>
      <c:valAx>
        <c:axId val="11693300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S (m3/s)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2892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HIDROGRAF PENELUSURAN KOLAM DATAR INFLOW &amp; OUTFLOW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Inflow</c:v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xVal>
            <c:numRef>
              <c:f>Sheet1!$A$57:$A$82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Sheet1!$B$57:$B$82</c:f>
              <c:numCache>
                <c:formatCode>General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123</c:v>
                </c:pt>
                <c:pt idx="3">
                  <c:v>252</c:v>
                </c:pt>
                <c:pt idx="4">
                  <c:v>380</c:v>
                </c:pt>
                <c:pt idx="5">
                  <c:v>428</c:v>
                </c:pt>
                <c:pt idx="6">
                  <c:v>398</c:v>
                </c:pt>
                <c:pt idx="7">
                  <c:v>342</c:v>
                </c:pt>
                <c:pt idx="8">
                  <c:v>285</c:v>
                </c:pt>
                <c:pt idx="9">
                  <c:v>237</c:v>
                </c:pt>
                <c:pt idx="10">
                  <c:v>196</c:v>
                </c:pt>
                <c:pt idx="11">
                  <c:v>163</c:v>
                </c:pt>
                <c:pt idx="12">
                  <c:v>136</c:v>
                </c:pt>
                <c:pt idx="13">
                  <c:v>112</c:v>
                </c:pt>
                <c:pt idx="14">
                  <c:v>94</c:v>
                </c:pt>
                <c:pt idx="15">
                  <c:v>77</c:v>
                </c:pt>
                <c:pt idx="16">
                  <c:v>64</c:v>
                </c:pt>
                <c:pt idx="17">
                  <c:v>53</c:v>
                </c:pt>
                <c:pt idx="18">
                  <c:v>45</c:v>
                </c:pt>
                <c:pt idx="19">
                  <c:v>37</c:v>
                </c:pt>
                <c:pt idx="20">
                  <c:v>31</c:v>
                </c:pt>
                <c:pt idx="21">
                  <c:v>25</c:v>
                </c:pt>
                <c:pt idx="22">
                  <c:v>21</c:v>
                </c:pt>
                <c:pt idx="23">
                  <c:v>17</c:v>
                </c:pt>
                <c:pt idx="24">
                  <c:v>14</c:v>
                </c:pt>
                <c:pt idx="25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4F-46DE-8C2A-D85D4F021BEE}"/>
            </c:ext>
          </c:extLst>
        </c:ser>
        <c:ser>
          <c:idx val="1"/>
          <c:order val="1"/>
          <c:tx>
            <c:v>Outflow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rgbClr val="C0504D"/>
                </a:solidFill>
                <a:prstDash val="solid"/>
              </a:ln>
            </c:spPr>
          </c:marker>
          <c:xVal>
            <c:numRef>
              <c:f>Sheet1!$A$57:$A$82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Sheet1!$F$57:$F$82</c:f>
              <c:numCache>
                <c:formatCode>0.0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39.799999999999997</c:v>
                </c:pt>
                <c:pt idx="3">
                  <c:v>98.88</c:v>
                </c:pt>
                <c:pt idx="4">
                  <c:v>185.72800000000001</c:v>
                </c:pt>
                <c:pt idx="5">
                  <c:v>273.03679999999997</c:v>
                </c:pt>
                <c:pt idx="6">
                  <c:v>329.02208000000002</c:v>
                </c:pt>
                <c:pt idx="7">
                  <c:v>345.41324800000001</c:v>
                </c:pt>
                <c:pt idx="8">
                  <c:v>332.64794879999999</c:v>
                </c:pt>
                <c:pt idx="9">
                  <c:v>303.98876927999999</c:v>
                </c:pt>
                <c:pt idx="10">
                  <c:v>268.99326156799998</c:v>
                </c:pt>
                <c:pt idx="11">
                  <c:v>233.19595694079999</c:v>
                </c:pt>
                <c:pt idx="12">
                  <c:v>199.71757416448</c:v>
                </c:pt>
                <c:pt idx="13">
                  <c:v>169.43054449868799</c:v>
                </c:pt>
                <c:pt idx="14">
                  <c:v>142.8583266992128</c:v>
                </c:pt>
                <c:pt idx="15">
                  <c:v>119.91499601952769</c:v>
                </c:pt>
                <c:pt idx="16">
                  <c:v>100.14899761171662</c:v>
                </c:pt>
                <c:pt idx="17">
                  <c:v>83.48939856702998</c:v>
                </c:pt>
                <c:pt idx="18">
                  <c:v>69.693639140217982</c:v>
                </c:pt>
                <c:pt idx="19">
                  <c:v>58.216183484130781</c:v>
                </c:pt>
                <c:pt idx="20">
                  <c:v>48.529710090478467</c:v>
                </c:pt>
                <c:pt idx="21">
                  <c:v>40.317826054287082</c:v>
                </c:pt>
                <c:pt idx="22">
                  <c:v>33.390695632572246</c:v>
                </c:pt>
                <c:pt idx="23">
                  <c:v>27.634417379543343</c:v>
                </c:pt>
                <c:pt idx="24">
                  <c:v>22.780650427726005</c:v>
                </c:pt>
                <c:pt idx="25">
                  <c:v>18.868390256635603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34F-46DE-8C2A-D85D4F021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319680"/>
        <c:axId val="1169319136"/>
      </c:scatterChart>
      <c:valAx>
        <c:axId val="1169319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Waktu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19136"/>
        <c:crosses val="autoZero"/>
        <c:crossBetween val="midCat"/>
        <c:majorUnit val="1"/>
      </c:valAx>
      <c:valAx>
        <c:axId val="116931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Debit (m3/s)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196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PERBANDINGAN HIDROGRAF PENELUSURAN WADUK DENGAN KOLAM DATAR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Outflow Waduk</c:v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xVal>
            <c:numRef>
              <c:f>Sheet1!$A$17:$A$42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Sheet1!$F$17:$F$42</c:f>
              <c:numCache>
                <c:formatCode>0.0</c:formatCode>
                <c:ptCount val="26"/>
                <c:pt idx="0" formatCode="General">
                  <c:v>15</c:v>
                </c:pt>
                <c:pt idx="1">
                  <c:v>17</c:v>
                </c:pt>
                <c:pt idx="2">
                  <c:v>39.799999999999997</c:v>
                </c:pt>
                <c:pt idx="3">
                  <c:v>98.88</c:v>
                </c:pt>
                <c:pt idx="4">
                  <c:v>185.72800000000001</c:v>
                </c:pt>
                <c:pt idx="5">
                  <c:v>273.03680000000003</c:v>
                </c:pt>
                <c:pt idx="6">
                  <c:v>329.02208000000002</c:v>
                </c:pt>
                <c:pt idx="7">
                  <c:v>345.41324800000001</c:v>
                </c:pt>
                <c:pt idx="8">
                  <c:v>332.64794879999999</c:v>
                </c:pt>
                <c:pt idx="9">
                  <c:v>303.98876927999999</c:v>
                </c:pt>
                <c:pt idx="10">
                  <c:v>268.99326156799998</c:v>
                </c:pt>
                <c:pt idx="11">
                  <c:v>233.19595694079999</c:v>
                </c:pt>
                <c:pt idx="12">
                  <c:v>199.71757416448</c:v>
                </c:pt>
                <c:pt idx="13">
                  <c:v>169.43054449868799</c:v>
                </c:pt>
                <c:pt idx="14">
                  <c:v>142.8583266992128</c:v>
                </c:pt>
                <c:pt idx="15">
                  <c:v>119.91499601952768</c:v>
                </c:pt>
                <c:pt idx="16">
                  <c:v>100.14899761171661</c:v>
                </c:pt>
                <c:pt idx="17">
                  <c:v>83.489398567029966</c:v>
                </c:pt>
                <c:pt idx="18">
                  <c:v>69.693639140217982</c:v>
                </c:pt>
                <c:pt idx="19">
                  <c:v>58.216183484130788</c:v>
                </c:pt>
                <c:pt idx="20">
                  <c:v>48.529710090478474</c:v>
                </c:pt>
                <c:pt idx="21">
                  <c:v>40.317826054287082</c:v>
                </c:pt>
                <c:pt idx="22">
                  <c:v>33.390695632572246</c:v>
                </c:pt>
                <c:pt idx="23">
                  <c:v>27.634417379543347</c:v>
                </c:pt>
                <c:pt idx="24">
                  <c:v>22.780650427726009</c:v>
                </c:pt>
                <c:pt idx="25">
                  <c:v>18.868390256635607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27-41BA-AFE9-49A45630333A}"/>
            </c:ext>
          </c:extLst>
        </c:ser>
        <c:ser>
          <c:idx val="1"/>
          <c:order val="1"/>
          <c:tx>
            <c:v>Outflow Kolam Datar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rgbClr val="C0504D"/>
                </a:solidFill>
                <a:prstDash val="solid"/>
              </a:ln>
            </c:spPr>
          </c:marker>
          <c:xVal>
            <c:numRef>
              <c:f>Sheet1!$A$17:$A$42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Sheet1!$F$57:$F$82</c:f>
              <c:numCache>
                <c:formatCode>0.0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39.799999999999997</c:v>
                </c:pt>
                <c:pt idx="3">
                  <c:v>98.88</c:v>
                </c:pt>
                <c:pt idx="4">
                  <c:v>185.72800000000001</c:v>
                </c:pt>
                <c:pt idx="5">
                  <c:v>273.03679999999997</c:v>
                </c:pt>
                <c:pt idx="6">
                  <c:v>329.02208000000002</c:v>
                </c:pt>
                <c:pt idx="7">
                  <c:v>345.41324800000001</c:v>
                </c:pt>
                <c:pt idx="8">
                  <c:v>332.64794879999999</c:v>
                </c:pt>
                <c:pt idx="9">
                  <c:v>303.98876927999999</c:v>
                </c:pt>
                <c:pt idx="10">
                  <c:v>268.99326156799998</c:v>
                </c:pt>
                <c:pt idx="11">
                  <c:v>233.19595694079999</c:v>
                </c:pt>
                <c:pt idx="12">
                  <c:v>199.71757416448</c:v>
                </c:pt>
                <c:pt idx="13">
                  <c:v>169.43054449868799</c:v>
                </c:pt>
                <c:pt idx="14">
                  <c:v>142.8583266992128</c:v>
                </c:pt>
                <c:pt idx="15">
                  <c:v>119.91499601952769</c:v>
                </c:pt>
                <c:pt idx="16">
                  <c:v>100.14899761171662</c:v>
                </c:pt>
                <c:pt idx="17">
                  <c:v>83.48939856702998</c:v>
                </c:pt>
                <c:pt idx="18">
                  <c:v>69.693639140217982</c:v>
                </c:pt>
                <c:pt idx="19">
                  <c:v>58.216183484130781</c:v>
                </c:pt>
                <c:pt idx="20">
                  <c:v>48.529710090478467</c:v>
                </c:pt>
                <c:pt idx="21">
                  <c:v>40.317826054287082</c:v>
                </c:pt>
                <c:pt idx="22">
                  <c:v>33.390695632572246</c:v>
                </c:pt>
                <c:pt idx="23">
                  <c:v>27.634417379543343</c:v>
                </c:pt>
                <c:pt idx="24">
                  <c:v>22.780650427726005</c:v>
                </c:pt>
                <c:pt idx="25">
                  <c:v>18.868390256635603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27-41BA-AFE9-49A45630333A}"/>
            </c:ext>
          </c:extLst>
        </c:ser>
        <c:ser>
          <c:idx val="2"/>
          <c:order val="2"/>
          <c:tx>
            <c:v>Inflow</c:v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BBB59"/>
              </a:solidFill>
              <a:ln>
                <a:solidFill>
                  <a:srgbClr val="9BBB59"/>
                </a:solidFill>
                <a:prstDash val="solid"/>
              </a:ln>
            </c:spPr>
          </c:marker>
          <c:xVal>
            <c:numRef>
              <c:f>Sheet1!$A$17:$A$42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Sheet1!$B$17:$B$42</c:f>
              <c:numCache>
                <c:formatCode>General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123</c:v>
                </c:pt>
                <c:pt idx="3">
                  <c:v>252</c:v>
                </c:pt>
                <c:pt idx="4">
                  <c:v>380</c:v>
                </c:pt>
                <c:pt idx="5">
                  <c:v>428</c:v>
                </c:pt>
                <c:pt idx="6">
                  <c:v>398</c:v>
                </c:pt>
                <c:pt idx="7">
                  <c:v>342</c:v>
                </c:pt>
                <c:pt idx="8">
                  <c:v>285</c:v>
                </c:pt>
                <c:pt idx="9">
                  <c:v>237</c:v>
                </c:pt>
                <c:pt idx="10">
                  <c:v>196</c:v>
                </c:pt>
                <c:pt idx="11">
                  <c:v>163</c:v>
                </c:pt>
                <c:pt idx="12">
                  <c:v>136</c:v>
                </c:pt>
                <c:pt idx="13">
                  <c:v>112</c:v>
                </c:pt>
                <c:pt idx="14">
                  <c:v>94</c:v>
                </c:pt>
                <c:pt idx="15">
                  <c:v>77</c:v>
                </c:pt>
                <c:pt idx="16">
                  <c:v>64</c:v>
                </c:pt>
                <c:pt idx="17">
                  <c:v>53</c:v>
                </c:pt>
                <c:pt idx="18">
                  <c:v>45</c:v>
                </c:pt>
                <c:pt idx="19">
                  <c:v>37</c:v>
                </c:pt>
                <c:pt idx="20">
                  <c:v>31</c:v>
                </c:pt>
                <c:pt idx="21">
                  <c:v>25</c:v>
                </c:pt>
                <c:pt idx="22">
                  <c:v>21</c:v>
                </c:pt>
                <c:pt idx="23">
                  <c:v>17</c:v>
                </c:pt>
                <c:pt idx="24">
                  <c:v>14</c:v>
                </c:pt>
                <c:pt idx="25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27-41BA-AFE9-49A45630333A}"/>
            </c:ext>
          </c:extLst>
        </c:ser>
        <c:ser>
          <c:idx val="3"/>
          <c:order val="3"/>
          <c:tx>
            <c:v>Outflow Spillway</c:v>
          </c:tx>
          <c:spPr>
            <a:ln w="25400">
              <a:solidFill>
                <a:srgbClr val="8064A2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Sheet1!$A$17:$A$42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Sheet1!$F$124:$F$149</c:f>
              <c:numCache>
                <c:formatCode>0.0</c:formatCode>
                <c:ptCount val="26"/>
                <c:pt idx="0" formatCode="General">
                  <c:v>15</c:v>
                </c:pt>
                <c:pt idx="1">
                  <c:v>18.606628320861951</c:v>
                </c:pt>
                <c:pt idx="2">
                  <c:v>26.920283403169165</c:v>
                </c:pt>
                <c:pt idx="3">
                  <c:v>45.756776059614445</c:v>
                </c:pt>
                <c:pt idx="4">
                  <c:v>77.186542591761125</c:v>
                </c:pt>
                <c:pt idx="5">
                  <c:v>116.6361955830576</c:v>
                </c:pt>
                <c:pt idx="6">
                  <c:v>153.33180360839657</c:v>
                </c:pt>
                <c:pt idx="7">
                  <c:v>179.70397525327286</c:v>
                </c:pt>
                <c:pt idx="8">
                  <c:v>194.37189964519649</c:v>
                </c:pt>
                <c:pt idx="9">
                  <c:v>199.04190187291761</c:v>
                </c:pt>
                <c:pt idx="10">
                  <c:v>196.1218932511797</c:v>
                </c:pt>
                <c:pt idx="11">
                  <c:v>187.85955179807377</c:v>
                </c:pt>
                <c:pt idx="12">
                  <c:v>176.27608473133051</c:v>
                </c:pt>
                <c:pt idx="13">
                  <c:v>162.80629922491437</c:v>
                </c:pt>
                <c:pt idx="14">
                  <c:v>148.69010175419689</c:v>
                </c:pt>
                <c:pt idx="15">
                  <c:v>134.7916479113151</c:v>
                </c:pt>
                <c:pt idx="16">
                  <c:v>121.63068606293743</c:v>
                </c:pt>
                <c:pt idx="17">
                  <c:v>109.62887948639288</c:v>
                </c:pt>
                <c:pt idx="18">
                  <c:v>98.98629976504958</c:v>
                </c:pt>
                <c:pt idx="19">
                  <c:v>89.67767007393455</c:v>
                </c:pt>
                <c:pt idx="20">
                  <c:v>81.582512167642278</c:v>
                </c:pt>
                <c:pt idx="21">
                  <c:v>74.579118369459579</c:v>
                </c:pt>
                <c:pt idx="22">
                  <c:v>68.553180611470225</c:v>
                </c:pt>
                <c:pt idx="23">
                  <c:v>63.402685348572454</c:v>
                </c:pt>
                <c:pt idx="24">
                  <c:v>58.986821712726062</c:v>
                </c:pt>
                <c:pt idx="25">
                  <c:v>55.245996841635083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B27-41BA-AFE9-49A45630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320768"/>
        <c:axId val="1169321312"/>
      </c:scatterChart>
      <c:valAx>
        <c:axId val="116932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Waktu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21312"/>
        <c:crosses val="autoZero"/>
        <c:crossBetween val="midCat"/>
        <c:majorUnit val="1"/>
      </c:valAx>
      <c:valAx>
        <c:axId val="1169321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Debit (m3/s)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16932076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chart" Target="../charts/chart3.xml"/><Relationship Id="rId7" Type="http://schemas.openxmlformats.org/officeDocument/2006/relationships/image" Target="../media/image3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370840</xdr:colOff>
      <xdr:row>13</xdr:row>
      <xdr:rowOff>8890</xdr:rowOff>
    </xdr:from>
    <xdr:to>
      <xdr:col>17</xdr:col>
      <xdr:colOff>447040</xdr:colOff>
      <xdr:row>29</xdr:row>
      <xdr:rowOff>142240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180975</xdr:colOff>
      <xdr:row>139</xdr:row>
      <xdr:rowOff>57150</xdr:rowOff>
    </xdr:from>
    <xdr:to>
      <xdr:col>23</xdr:col>
      <xdr:colOff>371475</xdr:colOff>
      <xdr:row>165</xdr:row>
      <xdr:rowOff>180975</xdr:rowOff>
    </xdr:to>
    <xdr:graphicFrame macro="">
      <xdr:nvGraphicFramePr>
        <xdr:cNvPr id="1026" name="Chart 1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228600</xdr:colOff>
      <xdr:row>122</xdr:row>
      <xdr:rowOff>104775</xdr:rowOff>
    </xdr:from>
    <xdr:to>
      <xdr:col>15</xdr:col>
      <xdr:colOff>533400</xdr:colOff>
      <xdr:row>137</xdr:row>
      <xdr:rowOff>133350</xdr:rowOff>
    </xdr:to>
    <xdr:graphicFrame macro="">
      <xdr:nvGraphicFramePr>
        <xdr:cNvPr id="1027" name="Chart 1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336550</xdr:colOff>
      <xdr:row>101</xdr:row>
      <xdr:rowOff>127000</xdr:rowOff>
    </xdr:from>
    <xdr:to>
      <xdr:col>16</xdr:col>
      <xdr:colOff>31750</xdr:colOff>
      <xdr:row>116</xdr:row>
      <xdr:rowOff>3175</xdr:rowOff>
    </xdr:to>
    <xdr:graphicFrame macro="">
      <xdr:nvGraphicFramePr>
        <xdr:cNvPr id="1028" name="Chart 1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504825</xdr:colOff>
      <xdr:row>54</xdr:row>
      <xdr:rowOff>104140</xdr:rowOff>
    </xdr:from>
    <xdr:to>
      <xdr:col>17</xdr:col>
      <xdr:colOff>581025</xdr:colOff>
      <xdr:row>71</xdr:row>
      <xdr:rowOff>56515</xdr:rowOff>
    </xdr:to>
    <xdr:graphicFrame macro="">
      <xdr:nvGraphicFramePr>
        <xdr:cNvPr id="1029" name="Chart 16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151</xdr:row>
      <xdr:rowOff>189865</xdr:rowOff>
    </xdr:from>
    <xdr:to>
      <xdr:col>10</xdr:col>
      <xdr:colOff>533400</xdr:colOff>
      <xdr:row>172</xdr:row>
      <xdr:rowOff>180340</xdr:rowOff>
    </xdr:to>
    <xdr:graphicFrame macro="">
      <xdr:nvGraphicFramePr>
        <xdr:cNvPr id="1030" name="Chart 2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885825</xdr:colOff>
      <xdr:row>2</xdr:row>
      <xdr:rowOff>114300</xdr:rowOff>
    </xdr:from>
    <xdr:to>
      <xdr:col>5</xdr:col>
      <xdr:colOff>9525</xdr:colOff>
      <xdr:row>12</xdr:row>
      <xdr:rowOff>47625</xdr:rowOff>
    </xdr:to>
    <xdr:pic>
      <xdr:nvPicPr>
        <xdr:cNvPr id="1031" name="Picture 2" descr="rId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495300"/>
          <a:ext cx="962025" cy="1914525"/>
        </a:xfrm>
        <a:prstGeom prst="rect">
          <a:avLst/>
        </a:prstGeom>
        <a:solidFill>
          <a:srgbClr val="DAEEF3"/>
        </a:solidFill>
      </xdr:spPr>
    </xdr:pic>
    <xdr:clientData/>
  </xdr:twoCellAnchor>
  <xdr:twoCellAnchor editAs="oneCell">
    <xdr:from>
      <xdr:col>2</xdr:col>
      <xdr:colOff>409575</xdr:colOff>
      <xdr:row>98</xdr:row>
      <xdr:rowOff>104775</xdr:rowOff>
    </xdr:from>
    <xdr:to>
      <xdr:col>4</xdr:col>
      <xdr:colOff>123825</xdr:colOff>
      <xdr:row>100</xdr:row>
      <xdr:rowOff>180975</xdr:rowOff>
    </xdr:to>
    <xdr:pic>
      <xdr:nvPicPr>
        <xdr:cNvPr id="1032" name="Picture 4" descr="rId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9980275"/>
          <a:ext cx="1276350" cy="457200"/>
        </a:xfrm>
        <a:prstGeom prst="rect">
          <a:avLst/>
        </a:prstGeom>
        <a:solidFill>
          <a:srgbClr val="DAEEF3"/>
        </a:solidFill>
      </xdr:spPr>
    </xdr:pic>
    <xdr:clientData/>
  </xdr:twoCellAnchor>
  <xdr:twoCellAnchor editAs="oneCell">
    <xdr:from>
      <xdr:col>2</xdr:col>
      <xdr:colOff>47625</xdr:colOff>
      <xdr:row>108</xdr:row>
      <xdr:rowOff>19050</xdr:rowOff>
    </xdr:from>
    <xdr:to>
      <xdr:col>2</xdr:col>
      <xdr:colOff>552450</xdr:colOff>
      <xdr:row>108</xdr:row>
      <xdr:rowOff>200025</xdr:rowOff>
    </xdr:to>
    <xdr:pic>
      <xdr:nvPicPr>
        <xdr:cNvPr id="1033" name="Picture 9" descr="rId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050375"/>
          <a:ext cx="5048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45</xdr:row>
          <xdr:rowOff>38100</xdr:rowOff>
        </xdr:from>
        <xdr:to>
          <xdr:col>2</xdr:col>
          <xdr:colOff>66675</xdr:colOff>
          <xdr:row>51</xdr:row>
          <xdr:rowOff>152400</xdr:rowOff>
        </xdr:to>
        <xdr:sp macro="" textlink="">
          <xdr:nvSpPr>
            <xdr:cNvPr id="1036" name="Object 5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96</xdr:row>
          <xdr:rowOff>38100</xdr:rowOff>
        </xdr:from>
        <xdr:to>
          <xdr:col>2</xdr:col>
          <xdr:colOff>66675</xdr:colOff>
          <xdr:row>102</xdr:row>
          <xdr:rowOff>152400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</xdr:spPr>
        </xdr:sp>
        <xdr:clientData/>
      </xdr:twoCellAnchor>
    </mc:Choice>
    <mc:Fallback/>
  </mc:AlternateContent>
  <xdr:oneCellAnchor>
    <xdr:from>
      <xdr:col>2</xdr:col>
      <xdr:colOff>590549</xdr:colOff>
      <xdr:row>45</xdr:row>
      <xdr:rowOff>23019</xdr:rowOff>
    </xdr:from>
    <xdr:ext cx="1267526" cy="134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812924" y="8746332"/>
              <a:ext cx="1267526" cy="1346202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ID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ID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𝛼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2.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𝐾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𝑂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den>
                    </m:f>
                    <m:r>
                      <a:rPr lang="en-ID" sz="1100" b="0" i="0">
                        <a:latin typeface="Cambria Math" panose="02040503050406030204" pitchFamily="18" charset="0"/>
                        <a:ea typeface="+mn-ea"/>
                      </a:rPr>
                      <m:t>+</m:t>
                    </m:r>
                    <m:sSub>
                      <m:sSubPr>
                        <m:ctrlPr>
                          <a:rPr lang="en-ID" sz="1100" b="0" i="1">
                            <a:latin typeface="Cambria Math" panose="02040503050406030204" pitchFamily="18" charset="0"/>
                            <a:ea typeface="+mn-ea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  <a:ea typeface="+mn-ea"/>
                          </a:rPr>
                          <m:t>𝑂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  <a:ea typeface="+mn-ea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ID" sz="1100"/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ID" sz="110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en-ID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ID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𝛼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d>
                    <m:d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2.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𝐾</m:t>
                          </m:r>
                        </m:num>
                        <m:den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den>
                      </m:f>
                      <m:r>
                        <a:rPr lang="en-ID" sz="11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lang="en-US" sz="11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e>
                  </m:d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  <m:sSub>
                    <m:sSubPr>
                      <m:ctrlPr>
                        <a:rPr lang="en-ID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𝑂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</m:oMath>
              </a14:m>
              <a:endParaRPr lang="en-US" sz="1100" b="0">
                <a:solidFill>
                  <a:schemeClr val="tx1"/>
                </a:solidFill>
                <a:effectLst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ID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𝑂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𝛼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2.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num>
                              <m:den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den>
                            </m:f>
                            <m:r>
                              <a:rPr lang="en-ID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ID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ID">
                <a:effectLst/>
              </a:endParaRPr>
            </a:p>
            <a:p>
              <a:endParaRPr lang="en-ID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99D1B06-BEDD-4E70-AAC2-36E6ECB05A5B}"/>
                </a:ext>
              </a:extLst>
            </xdr:cNvPr>
            <xdr:cNvSpPr txBox="1"/>
          </xdr:nvSpPr>
          <xdr:spPr>
            <a:xfrm>
              <a:off x="1812924" y="8746332"/>
              <a:ext cx="1267526" cy="1346202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ID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𝛼_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2=(2.〖𝐾.𝑂〗_2)/∆𝑡</a:t>
              </a:r>
              <a:r>
                <a:rPr lang="en-ID" sz="1100" b="0" i="0">
                  <a:latin typeface="+mn-lt"/>
                  <a:ea typeface="+mn-ea"/>
                </a:rPr>
                <a:t>+</a:t>
              </a:r>
              <a:r>
                <a:rPr lang="en-US" sz="1100" b="0" i="0">
                  <a:latin typeface="Cambria Math" panose="02040503050406030204" pitchFamily="18" charset="0"/>
                  <a:ea typeface="+mn-ea"/>
                </a:rPr>
                <a:t>𝑂</a:t>
              </a:r>
              <a:r>
                <a:rPr lang="en-ID" sz="1100" b="0" i="0">
                  <a:latin typeface="Cambria Math" panose="02040503050406030204" pitchFamily="18" charset="0"/>
                  <a:ea typeface="+mn-ea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  <a:ea typeface="+mn-ea"/>
                </a:rPr>
                <a:t>2</a:t>
              </a:r>
              <a:endParaRPr lang="en-ID" sz="1100"/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ID" sz="1100"/>
                <a:t> </a:t>
              </a:r>
              <a:r>
                <a:rPr lang="en-ID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𝛼_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(2.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)/∆𝑡</a:t>
              </a:r>
              <a:r>
                <a:rPr lang="en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𝑂</a:t>
              </a:r>
              <a:r>
                <a:rPr lang="en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en-US" sz="1100" b="0">
                <a:solidFill>
                  <a:schemeClr val="tx1"/>
                </a:solidFill>
                <a:effectLst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𝑂</a:t>
              </a:r>
              <a:r>
                <a:rPr lang="en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𝛼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/(((2.𝐾)/∆𝑡</a:t>
              </a:r>
              <a:r>
                <a:rPr lang="en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1) )</a:t>
              </a:r>
              <a:endParaRPr lang="en-ID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ID">
                <a:effectLst/>
              </a:endParaRPr>
            </a:p>
            <a:p>
              <a:endParaRPr lang="en-ID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9"/>
  <sheetViews>
    <sheetView tabSelected="1" topLeftCell="A43" zoomScale="120" zoomScaleNormal="120" workbookViewId="0">
      <selection activeCell="C57" sqref="C57"/>
    </sheetView>
  </sheetViews>
  <sheetFormatPr defaultColWidth="9.140625" defaultRowHeight="15"/>
  <cols>
    <col min="1" max="3" width="9.140625" style="3"/>
    <col min="4" max="4" width="14.28515625" style="3" customWidth="1"/>
    <col min="5" max="5" width="13.28515625" style="3" customWidth="1"/>
    <col min="6" max="6" width="9.5703125" style="3" customWidth="1"/>
    <col min="7" max="7" width="12" style="3" customWidth="1"/>
    <col min="8" max="16384" width="9.140625" style="3"/>
  </cols>
  <sheetData>
    <row r="1" spans="1:6">
      <c r="A1" s="3" t="s">
        <v>0</v>
      </c>
    </row>
    <row r="3" spans="1:6">
      <c r="A3" s="3" t="s">
        <v>1</v>
      </c>
      <c r="B3" s="10">
        <v>2</v>
      </c>
      <c r="C3" s="3" t="s">
        <v>2</v>
      </c>
      <c r="D3" s="3" t="s">
        <v>3</v>
      </c>
    </row>
    <row r="4" spans="1:6">
      <c r="A4" s="11" t="s">
        <v>4</v>
      </c>
      <c r="B4" s="10">
        <v>1</v>
      </c>
      <c r="C4" s="3" t="s">
        <v>2</v>
      </c>
      <c r="D4" s="3" t="s">
        <v>3</v>
      </c>
    </row>
    <row r="6" spans="1:6" ht="15" customHeight="1">
      <c r="A6" s="3" t="s">
        <v>5</v>
      </c>
      <c r="B6" s="3">
        <f>(B4/B3)/(2+B4/B3)</f>
        <v>0.2</v>
      </c>
    </row>
    <row r="7" spans="1:6" ht="18">
      <c r="A7" s="3" t="s">
        <v>6</v>
      </c>
      <c r="B7" s="3">
        <f>B6</f>
        <v>0.2</v>
      </c>
    </row>
    <row r="8" spans="1:6" ht="18">
      <c r="A8" s="3" t="s">
        <v>7</v>
      </c>
      <c r="B8" s="3">
        <f>(2-B4/B3)/(2+B4/B3)</f>
        <v>0.6</v>
      </c>
    </row>
    <row r="9" spans="1:6">
      <c r="B9" s="3">
        <f>SUM(B6:B8)</f>
        <v>1</v>
      </c>
    </row>
    <row r="14" spans="1:6" ht="18" customHeight="1">
      <c r="A14" s="1" t="s">
        <v>8</v>
      </c>
      <c r="B14" s="1" t="s">
        <v>9</v>
      </c>
      <c r="C14" s="43" t="s">
        <v>10</v>
      </c>
      <c r="D14" s="43" t="s">
        <v>11</v>
      </c>
      <c r="E14" s="43" t="s">
        <v>12</v>
      </c>
      <c r="F14" s="1" t="s">
        <v>13</v>
      </c>
    </row>
    <row r="15" spans="1:6" ht="17.25">
      <c r="A15" s="2" t="s">
        <v>2</v>
      </c>
      <c r="B15" s="2" t="s">
        <v>14</v>
      </c>
      <c r="C15" s="44"/>
      <c r="D15" s="44"/>
      <c r="E15" s="44"/>
      <c r="F15" s="2" t="s">
        <v>14</v>
      </c>
    </row>
    <row r="16" spans="1:6">
      <c r="A16" s="30" t="s">
        <v>15</v>
      </c>
      <c r="B16" s="30" t="s">
        <v>16</v>
      </c>
      <c r="C16" s="30" t="s">
        <v>17</v>
      </c>
      <c r="D16" s="30" t="s">
        <v>18</v>
      </c>
      <c r="E16" s="30" t="s">
        <v>19</v>
      </c>
      <c r="F16" s="30" t="s">
        <v>20</v>
      </c>
    </row>
    <row r="17" spans="1:6">
      <c r="A17" s="3">
        <v>0</v>
      </c>
      <c r="B17" s="10">
        <v>15</v>
      </c>
      <c r="F17" s="35">
        <f>B17</f>
        <v>15</v>
      </c>
    </row>
    <row r="18" spans="1:6">
      <c r="A18" s="3">
        <v>1</v>
      </c>
      <c r="B18" s="10">
        <v>25</v>
      </c>
      <c r="C18" s="12">
        <f>$B$6*B18</f>
        <v>5</v>
      </c>
      <c r="D18" s="12">
        <f>$B$7*B17</f>
        <v>3</v>
      </c>
      <c r="E18" s="12">
        <f>$B$8*F17</f>
        <v>9</v>
      </c>
      <c r="F18" s="12">
        <f>SUM(C18:E18)</f>
        <v>17</v>
      </c>
    </row>
    <row r="19" spans="1:6">
      <c r="A19" s="3">
        <v>2</v>
      </c>
      <c r="B19" s="10">
        <v>123</v>
      </c>
      <c r="C19" s="12">
        <f>$B$6*B19</f>
        <v>24.6</v>
      </c>
      <c r="D19" s="12">
        <f>$B$7*B18</f>
        <v>5</v>
      </c>
      <c r="E19" s="12">
        <f>$B$8*F18</f>
        <v>10.199999999999999</v>
      </c>
      <c r="F19" s="12">
        <f>SUM(C19:E19)</f>
        <v>39.799999999999997</v>
      </c>
    </row>
    <row r="20" spans="1:6">
      <c r="A20" s="3">
        <v>3</v>
      </c>
      <c r="B20" s="10">
        <v>252</v>
      </c>
      <c r="C20" s="12">
        <f>$B$6*B20</f>
        <v>50.400000000000006</v>
      </c>
      <c r="D20" s="12">
        <f t="shared" ref="D20:D42" si="0">$B$7*B19</f>
        <v>24.6</v>
      </c>
      <c r="E20" s="12">
        <f t="shared" ref="E20:E42" si="1">$B$8*F19</f>
        <v>23.88</v>
      </c>
      <c r="F20" s="12">
        <f t="shared" ref="F20:F42" si="2">SUM(C20:E20)</f>
        <v>98.88</v>
      </c>
    </row>
    <row r="21" spans="1:6">
      <c r="A21" s="3">
        <v>4</v>
      </c>
      <c r="B21" s="10">
        <v>380</v>
      </c>
      <c r="C21" s="12">
        <f t="shared" ref="C21:C42" si="3">$B$6*B21</f>
        <v>76</v>
      </c>
      <c r="D21" s="12">
        <f t="shared" si="0"/>
        <v>50.400000000000006</v>
      </c>
      <c r="E21" s="12">
        <f t="shared" si="1"/>
        <v>59.327999999999996</v>
      </c>
      <c r="F21" s="12">
        <f t="shared" si="2"/>
        <v>185.72800000000001</v>
      </c>
    </row>
    <row r="22" spans="1:6">
      <c r="A22" s="3">
        <v>5</v>
      </c>
      <c r="B22" s="10">
        <v>428</v>
      </c>
      <c r="C22" s="12">
        <f t="shared" si="3"/>
        <v>85.600000000000009</v>
      </c>
      <c r="D22" s="12">
        <f t="shared" si="0"/>
        <v>76</v>
      </c>
      <c r="E22" s="12">
        <f t="shared" si="1"/>
        <v>111.43680000000001</v>
      </c>
      <c r="F22" s="12">
        <f t="shared" si="2"/>
        <v>273.03680000000003</v>
      </c>
    </row>
    <row r="23" spans="1:6">
      <c r="A23" s="3">
        <v>6</v>
      </c>
      <c r="B23" s="10">
        <v>398</v>
      </c>
      <c r="C23" s="12">
        <f t="shared" si="3"/>
        <v>79.600000000000009</v>
      </c>
      <c r="D23" s="12">
        <f t="shared" si="0"/>
        <v>85.600000000000009</v>
      </c>
      <c r="E23" s="12">
        <f t="shared" si="1"/>
        <v>163.82208</v>
      </c>
      <c r="F23" s="12">
        <f t="shared" si="2"/>
        <v>329.02208000000002</v>
      </c>
    </row>
    <row r="24" spans="1:6">
      <c r="A24" s="3">
        <v>7</v>
      </c>
      <c r="B24" s="10">
        <v>342</v>
      </c>
      <c r="C24" s="12">
        <f t="shared" si="3"/>
        <v>68.400000000000006</v>
      </c>
      <c r="D24" s="12">
        <f t="shared" si="0"/>
        <v>79.600000000000009</v>
      </c>
      <c r="E24" s="12">
        <f t="shared" si="1"/>
        <v>197.41324800000001</v>
      </c>
      <c r="F24" s="13">
        <f t="shared" si="2"/>
        <v>345.41324800000001</v>
      </c>
    </row>
    <row r="25" spans="1:6">
      <c r="A25" s="3">
        <v>8</v>
      </c>
      <c r="B25" s="10">
        <v>285</v>
      </c>
      <c r="C25" s="12">
        <f t="shared" si="3"/>
        <v>57</v>
      </c>
      <c r="D25" s="12">
        <f t="shared" si="0"/>
        <v>68.400000000000006</v>
      </c>
      <c r="E25" s="12">
        <f t="shared" si="1"/>
        <v>207.24794879999999</v>
      </c>
      <c r="F25" s="12">
        <f t="shared" si="2"/>
        <v>332.64794879999999</v>
      </c>
    </row>
    <row r="26" spans="1:6">
      <c r="A26" s="3">
        <v>9</v>
      </c>
      <c r="B26" s="10">
        <v>237</v>
      </c>
      <c r="C26" s="12">
        <f t="shared" si="3"/>
        <v>47.400000000000006</v>
      </c>
      <c r="D26" s="12">
        <f t="shared" si="0"/>
        <v>57</v>
      </c>
      <c r="E26" s="12">
        <f t="shared" si="1"/>
        <v>199.58876927999998</v>
      </c>
      <c r="F26" s="12">
        <f t="shared" si="2"/>
        <v>303.98876927999999</v>
      </c>
    </row>
    <row r="27" spans="1:6">
      <c r="A27" s="3">
        <v>10</v>
      </c>
      <c r="B27" s="10">
        <v>196</v>
      </c>
      <c r="C27" s="12">
        <f t="shared" si="3"/>
        <v>39.200000000000003</v>
      </c>
      <c r="D27" s="12">
        <f t="shared" si="0"/>
        <v>47.400000000000006</v>
      </c>
      <c r="E27" s="12">
        <f t="shared" si="1"/>
        <v>182.39326156799999</v>
      </c>
      <c r="F27" s="12">
        <f t="shared" si="2"/>
        <v>268.99326156799998</v>
      </c>
    </row>
    <row r="28" spans="1:6">
      <c r="A28" s="3">
        <v>11</v>
      </c>
      <c r="B28" s="10">
        <v>163</v>
      </c>
      <c r="C28" s="12">
        <f t="shared" si="3"/>
        <v>32.6</v>
      </c>
      <c r="D28" s="12">
        <f t="shared" si="0"/>
        <v>39.200000000000003</v>
      </c>
      <c r="E28" s="12">
        <f t="shared" si="1"/>
        <v>161.39595694079998</v>
      </c>
      <c r="F28" s="12">
        <f t="shared" si="2"/>
        <v>233.19595694079999</v>
      </c>
    </row>
    <row r="29" spans="1:6">
      <c r="A29" s="3">
        <v>12</v>
      </c>
      <c r="B29" s="10">
        <v>136</v>
      </c>
      <c r="C29" s="12">
        <f t="shared" si="3"/>
        <v>27.200000000000003</v>
      </c>
      <c r="D29" s="12">
        <f t="shared" si="0"/>
        <v>32.6</v>
      </c>
      <c r="E29" s="12">
        <f t="shared" si="1"/>
        <v>139.91757416447999</v>
      </c>
      <c r="F29" s="12">
        <f t="shared" si="2"/>
        <v>199.71757416448</v>
      </c>
    </row>
    <row r="30" spans="1:6">
      <c r="A30" s="3">
        <v>13</v>
      </c>
      <c r="B30" s="10">
        <v>112</v>
      </c>
      <c r="C30" s="12">
        <f t="shared" si="3"/>
        <v>22.400000000000002</v>
      </c>
      <c r="D30" s="12">
        <f t="shared" si="0"/>
        <v>27.200000000000003</v>
      </c>
      <c r="E30" s="12">
        <f t="shared" si="1"/>
        <v>119.830544498688</v>
      </c>
      <c r="F30" s="12">
        <f t="shared" si="2"/>
        <v>169.43054449868799</v>
      </c>
    </row>
    <row r="31" spans="1:6">
      <c r="A31" s="3">
        <v>14</v>
      </c>
      <c r="B31" s="10">
        <v>94</v>
      </c>
      <c r="C31" s="12">
        <f t="shared" si="3"/>
        <v>18.8</v>
      </c>
      <c r="D31" s="12">
        <f t="shared" si="0"/>
        <v>22.400000000000002</v>
      </c>
      <c r="E31" s="12">
        <f t="shared" si="1"/>
        <v>101.65832669921279</v>
      </c>
      <c r="F31" s="12">
        <f t="shared" si="2"/>
        <v>142.8583266992128</v>
      </c>
    </row>
    <row r="32" spans="1:6">
      <c r="A32" s="3">
        <v>15</v>
      </c>
      <c r="B32" s="10">
        <v>77</v>
      </c>
      <c r="C32" s="12">
        <f t="shared" si="3"/>
        <v>15.4</v>
      </c>
      <c r="D32" s="12">
        <f t="shared" si="0"/>
        <v>18.8</v>
      </c>
      <c r="E32" s="12">
        <f t="shared" si="1"/>
        <v>85.714996019527675</v>
      </c>
      <c r="F32" s="12">
        <f t="shared" si="2"/>
        <v>119.91499601952768</v>
      </c>
    </row>
    <row r="33" spans="1:6">
      <c r="A33" s="3">
        <v>16</v>
      </c>
      <c r="B33" s="10">
        <v>64</v>
      </c>
      <c r="C33" s="12">
        <f t="shared" si="3"/>
        <v>12.8</v>
      </c>
      <c r="D33" s="12">
        <f t="shared" si="0"/>
        <v>15.4</v>
      </c>
      <c r="E33" s="12">
        <f t="shared" si="1"/>
        <v>71.948997611716607</v>
      </c>
      <c r="F33" s="12">
        <f t="shared" si="2"/>
        <v>100.14899761171661</v>
      </c>
    </row>
    <row r="34" spans="1:6">
      <c r="A34" s="3">
        <v>17</v>
      </c>
      <c r="B34" s="10">
        <v>53</v>
      </c>
      <c r="C34" s="12">
        <f t="shared" si="3"/>
        <v>10.600000000000001</v>
      </c>
      <c r="D34" s="12">
        <f t="shared" si="0"/>
        <v>12.8</v>
      </c>
      <c r="E34" s="12">
        <f t="shared" si="1"/>
        <v>60.08939856702996</v>
      </c>
      <c r="F34" s="12">
        <f t="shared" si="2"/>
        <v>83.489398567029966</v>
      </c>
    </row>
    <row r="35" spans="1:6">
      <c r="A35" s="3">
        <v>18</v>
      </c>
      <c r="B35" s="10">
        <v>45</v>
      </c>
      <c r="C35" s="12">
        <f t="shared" si="3"/>
        <v>9</v>
      </c>
      <c r="D35" s="12">
        <f t="shared" si="0"/>
        <v>10.600000000000001</v>
      </c>
      <c r="E35" s="12">
        <f t="shared" si="1"/>
        <v>50.093639140217981</v>
      </c>
      <c r="F35" s="12">
        <f t="shared" si="2"/>
        <v>69.693639140217982</v>
      </c>
    </row>
    <row r="36" spans="1:6">
      <c r="A36" s="3">
        <v>19</v>
      </c>
      <c r="B36" s="10">
        <v>37</v>
      </c>
      <c r="C36" s="12">
        <f t="shared" si="3"/>
        <v>7.4</v>
      </c>
      <c r="D36" s="12">
        <f t="shared" si="0"/>
        <v>9</v>
      </c>
      <c r="E36" s="12">
        <f t="shared" si="1"/>
        <v>41.816183484130789</v>
      </c>
      <c r="F36" s="12">
        <f t="shared" si="2"/>
        <v>58.216183484130788</v>
      </c>
    </row>
    <row r="37" spans="1:6">
      <c r="A37" s="3">
        <v>20</v>
      </c>
      <c r="B37" s="10">
        <v>31</v>
      </c>
      <c r="C37" s="12">
        <f t="shared" si="3"/>
        <v>6.2</v>
      </c>
      <c r="D37" s="12">
        <f t="shared" si="0"/>
        <v>7.4</v>
      </c>
      <c r="E37" s="12">
        <f t="shared" si="1"/>
        <v>34.929710090478473</v>
      </c>
      <c r="F37" s="12">
        <f t="shared" si="2"/>
        <v>48.529710090478474</v>
      </c>
    </row>
    <row r="38" spans="1:6">
      <c r="A38" s="3">
        <v>21</v>
      </c>
      <c r="B38" s="10">
        <v>25</v>
      </c>
      <c r="C38" s="12">
        <f t="shared" si="3"/>
        <v>5</v>
      </c>
      <c r="D38" s="12">
        <f t="shared" si="0"/>
        <v>6.2</v>
      </c>
      <c r="E38" s="12">
        <f t="shared" si="1"/>
        <v>29.117826054287082</v>
      </c>
      <c r="F38" s="12">
        <f t="shared" si="2"/>
        <v>40.317826054287082</v>
      </c>
    </row>
    <row r="39" spans="1:6">
      <c r="A39" s="3">
        <v>22</v>
      </c>
      <c r="B39" s="10">
        <v>21</v>
      </c>
      <c r="C39" s="12">
        <f t="shared" si="3"/>
        <v>4.2</v>
      </c>
      <c r="D39" s="12">
        <f t="shared" si="0"/>
        <v>5</v>
      </c>
      <c r="E39" s="12">
        <f t="shared" si="1"/>
        <v>24.190695632572247</v>
      </c>
      <c r="F39" s="12">
        <f t="shared" si="2"/>
        <v>33.390695632572246</v>
      </c>
    </row>
    <row r="40" spans="1:6">
      <c r="A40" s="3">
        <v>23</v>
      </c>
      <c r="B40" s="10">
        <v>17</v>
      </c>
      <c r="C40" s="12">
        <f t="shared" si="3"/>
        <v>3.4000000000000004</v>
      </c>
      <c r="D40" s="12">
        <f t="shared" si="0"/>
        <v>4.2</v>
      </c>
      <c r="E40" s="12">
        <f t="shared" si="1"/>
        <v>20.034417379543346</v>
      </c>
      <c r="F40" s="12">
        <f t="shared" si="2"/>
        <v>27.634417379543347</v>
      </c>
    </row>
    <row r="41" spans="1:6">
      <c r="A41" s="3">
        <v>24</v>
      </c>
      <c r="B41" s="10">
        <v>14</v>
      </c>
      <c r="C41" s="12">
        <f t="shared" si="3"/>
        <v>2.8000000000000003</v>
      </c>
      <c r="D41" s="12">
        <f t="shared" si="0"/>
        <v>3.4000000000000004</v>
      </c>
      <c r="E41" s="12">
        <f t="shared" si="1"/>
        <v>16.580650427726006</v>
      </c>
      <c r="F41" s="12">
        <f t="shared" si="2"/>
        <v>22.780650427726009</v>
      </c>
    </row>
    <row r="42" spans="1:6">
      <c r="A42" s="7">
        <v>25</v>
      </c>
      <c r="B42" s="14">
        <v>12</v>
      </c>
      <c r="C42" s="15">
        <f t="shared" si="3"/>
        <v>2.4000000000000004</v>
      </c>
      <c r="D42" s="15">
        <f t="shared" si="0"/>
        <v>2.8000000000000003</v>
      </c>
      <c r="E42" s="15">
        <f t="shared" si="1"/>
        <v>13.668390256635606</v>
      </c>
      <c r="F42" s="15">
        <f t="shared" si="2"/>
        <v>18.868390256635607</v>
      </c>
    </row>
    <row r="44" spans="1:6">
      <c r="A44" s="3" t="s">
        <v>21</v>
      </c>
    </row>
    <row r="54" spans="1:7" ht="18">
      <c r="A54" s="1" t="s">
        <v>8</v>
      </c>
      <c r="B54" s="1" t="s">
        <v>9</v>
      </c>
      <c r="C54" s="1" t="s">
        <v>22</v>
      </c>
      <c r="D54" s="1" t="s">
        <v>23</v>
      </c>
      <c r="E54" s="1" t="s">
        <v>24</v>
      </c>
      <c r="F54" s="1" t="s">
        <v>25</v>
      </c>
      <c r="G54" s="16"/>
    </row>
    <row r="55" spans="1:7" ht="17.25">
      <c r="A55" s="2" t="s">
        <v>2</v>
      </c>
      <c r="B55" s="2" t="s">
        <v>14</v>
      </c>
      <c r="C55" s="2" t="s">
        <v>14</v>
      </c>
      <c r="D55" s="2" t="s">
        <v>14</v>
      </c>
      <c r="E55" s="2" t="s">
        <v>14</v>
      </c>
      <c r="F55" s="2" t="s">
        <v>14</v>
      </c>
      <c r="G55" s="16"/>
    </row>
    <row r="56" spans="1:7">
      <c r="A56" s="30" t="s">
        <v>15</v>
      </c>
      <c r="B56" s="30" t="s">
        <v>16</v>
      </c>
      <c r="C56" s="30" t="s">
        <v>17</v>
      </c>
      <c r="D56" s="30" t="s">
        <v>18</v>
      </c>
      <c r="E56" s="30" t="s">
        <v>19</v>
      </c>
      <c r="F56" s="30" t="s">
        <v>20</v>
      </c>
      <c r="G56" s="17"/>
    </row>
    <row r="57" spans="1:7">
      <c r="A57" s="3">
        <v>0</v>
      </c>
      <c r="B57" s="10">
        <v>15</v>
      </c>
      <c r="C57" s="12">
        <f>$B$3*F57</f>
        <v>30</v>
      </c>
      <c r="D57" s="12">
        <f>2*C57/$B$4-F57</f>
        <v>45</v>
      </c>
      <c r="E57" s="12">
        <f>B57+B58+D57</f>
        <v>85</v>
      </c>
      <c r="F57" s="36">
        <f>B57</f>
        <v>15</v>
      </c>
      <c r="G57" s="5"/>
    </row>
    <row r="58" spans="1:7">
      <c r="A58" s="3">
        <v>1</v>
      </c>
      <c r="B58" s="10">
        <v>25</v>
      </c>
      <c r="C58" s="12">
        <f>$B$3*F58</f>
        <v>34</v>
      </c>
      <c r="D58" s="12">
        <f>2*C58/$B$4-F58</f>
        <v>51</v>
      </c>
      <c r="E58" s="12">
        <f>B58+B59+D58</f>
        <v>199</v>
      </c>
      <c r="F58" s="12">
        <f>E57/(2*$B$3/$B$4+1)</f>
        <v>17</v>
      </c>
      <c r="G58" s="5"/>
    </row>
    <row r="59" spans="1:7">
      <c r="A59" s="3">
        <v>2</v>
      </c>
      <c r="B59" s="10">
        <v>123</v>
      </c>
      <c r="C59" s="12">
        <f t="shared" ref="C59" si="4">$B$3*F59</f>
        <v>79.599999999999994</v>
      </c>
      <c r="D59" s="12">
        <f t="shared" ref="D59:D82" si="5">2*C59/$B$4-F59</f>
        <v>119.39999999999999</v>
      </c>
      <c r="E59" s="12">
        <f t="shared" ref="E59" si="6">B59+B60+D59</f>
        <v>494.4</v>
      </c>
      <c r="F59" s="12">
        <f>E58/(2*$B$3/$B$4+1)</f>
        <v>39.799999999999997</v>
      </c>
      <c r="G59" s="5"/>
    </row>
    <row r="60" spans="1:7">
      <c r="A60" s="3">
        <v>3</v>
      </c>
      <c r="B60" s="10">
        <v>252</v>
      </c>
      <c r="C60" s="12">
        <f t="shared" ref="C60:C82" si="7">$B$3*F60</f>
        <v>197.76</v>
      </c>
      <c r="D60" s="12">
        <f t="shared" si="5"/>
        <v>296.64</v>
      </c>
      <c r="E60" s="12">
        <f t="shared" ref="E60:E81" si="8">B60+B61+D60</f>
        <v>928.64</v>
      </c>
      <c r="F60" s="12">
        <f t="shared" ref="F60:F81" si="9">E59/(2*$B$3/$B$4+1)</f>
        <v>98.88</v>
      </c>
      <c r="G60" s="5"/>
    </row>
    <row r="61" spans="1:7">
      <c r="A61" s="3">
        <v>4</v>
      </c>
      <c r="B61" s="10">
        <v>380</v>
      </c>
      <c r="C61" s="12">
        <f t="shared" si="7"/>
        <v>371.45600000000002</v>
      </c>
      <c r="D61" s="12">
        <f t="shared" si="5"/>
        <v>557.18399999999997</v>
      </c>
      <c r="E61" s="12">
        <f t="shared" si="8"/>
        <v>1365.184</v>
      </c>
      <c r="F61" s="12">
        <f t="shared" si="9"/>
        <v>185.72800000000001</v>
      </c>
      <c r="G61" s="5"/>
    </row>
    <row r="62" spans="1:7">
      <c r="A62" s="3">
        <v>5</v>
      </c>
      <c r="B62" s="10">
        <v>428</v>
      </c>
      <c r="C62" s="12">
        <f t="shared" si="7"/>
        <v>546.07359999999994</v>
      </c>
      <c r="D62" s="12">
        <f t="shared" si="5"/>
        <v>819.11039999999991</v>
      </c>
      <c r="E62" s="12">
        <f t="shared" si="8"/>
        <v>1645.1104</v>
      </c>
      <c r="F62" s="12">
        <f t="shared" si="9"/>
        <v>273.03679999999997</v>
      </c>
      <c r="G62" s="5"/>
    </row>
    <row r="63" spans="1:7">
      <c r="A63" s="3">
        <v>6</v>
      </c>
      <c r="B63" s="10">
        <v>398</v>
      </c>
      <c r="C63" s="12">
        <f t="shared" si="7"/>
        <v>658.04416000000003</v>
      </c>
      <c r="D63" s="12">
        <f t="shared" si="5"/>
        <v>987.06624000000011</v>
      </c>
      <c r="E63" s="12">
        <f t="shared" si="8"/>
        <v>1727.0662400000001</v>
      </c>
      <c r="F63" s="12">
        <f t="shared" si="9"/>
        <v>329.02208000000002</v>
      </c>
      <c r="G63" s="5"/>
    </row>
    <row r="64" spans="1:7">
      <c r="A64" s="3">
        <v>7</v>
      </c>
      <c r="B64" s="10">
        <v>342</v>
      </c>
      <c r="C64" s="12">
        <f t="shared" si="7"/>
        <v>690.82649600000002</v>
      </c>
      <c r="D64" s="12">
        <f t="shared" si="5"/>
        <v>1036.239744</v>
      </c>
      <c r="E64" s="12">
        <f t="shared" si="8"/>
        <v>1663.239744</v>
      </c>
      <c r="F64" s="42">
        <f t="shared" si="9"/>
        <v>345.41324800000001</v>
      </c>
      <c r="G64" s="5"/>
    </row>
    <row r="65" spans="1:7">
      <c r="A65" s="3">
        <v>8</v>
      </c>
      <c r="B65" s="10">
        <v>285</v>
      </c>
      <c r="C65" s="12">
        <f t="shared" si="7"/>
        <v>665.29589759999999</v>
      </c>
      <c r="D65" s="12">
        <f t="shared" si="5"/>
        <v>997.94384639999998</v>
      </c>
      <c r="E65" s="12">
        <f t="shared" si="8"/>
        <v>1519.9438464</v>
      </c>
      <c r="F65" s="12">
        <f t="shared" si="9"/>
        <v>332.64794879999999</v>
      </c>
      <c r="G65" s="5"/>
    </row>
    <row r="66" spans="1:7">
      <c r="A66" s="3">
        <v>9</v>
      </c>
      <c r="B66" s="10">
        <v>237</v>
      </c>
      <c r="C66" s="12">
        <f t="shared" si="7"/>
        <v>607.97753855999997</v>
      </c>
      <c r="D66" s="12">
        <f t="shared" si="5"/>
        <v>911.9663078399999</v>
      </c>
      <c r="E66" s="12">
        <f t="shared" si="8"/>
        <v>1344.9663078399999</v>
      </c>
      <c r="F66" s="12">
        <f t="shared" si="9"/>
        <v>303.98876927999999</v>
      </c>
      <c r="G66" s="5"/>
    </row>
    <row r="67" spans="1:7">
      <c r="A67" s="3">
        <v>10</v>
      </c>
      <c r="B67" s="10">
        <v>196</v>
      </c>
      <c r="C67" s="12">
        <f t="shared" si="7"/>
        <v>537.98652313599996</v>
      </c>
      <c r="D67" s="12">
        <f t="shared" si="5"/>
        <v>806.97978470399994</v>
      </c>
      <c r="E67" s="12">
        <f t="shared" si="8"/>
        <v>1165.9797847039999</v>
      </c>
      <c r="F67" s="12">
        <f t="shared" si="9"/>
        <v>268.99326156799998</v>
      </c>
      <c r="G67" s="5"/>
    </row>
    <row r="68" spans="1:7">
      <c r="A68" s="3">
        <v>11</v>
      </c>
      <c r="B68" s="10">
        <v>163</v>
      </c>
      <c r="C68" s="12">
        <f t="shared" si="7"/>
        <v>466.39191388159998</v>
      </c>
      <c r="D68" s="12">
        <f t="shared" si="5"/>
        <v>699.58787082239996</v>
      </c>
      <c r="E68" s="12">
        <f t="shared" si="8"/>
        <v>998.58787082239996</v>
      </c>
      <c r="F68" s="12">
        <f t="shared" si="9"/>
        <v>233.19595694079999</v>
      </c>
      <c r="G68" s="5"/>
    </row>
    <row r="69" spans="1:7">
      <c r="A69" s="3">
        <v>12</v>
      </c>
      <c r="B69" s="10">
        <v>136</v>
      </c>
      <c r="C69" s="12">
        <f t="shared" si="7"/>
        <v>399.43514832896</v>
      </c>
      <c r="D69" s="12">
        <f t="shared" si="5"/>
        <v>599.15272249344002</v>
      </c>
      <c r="E69" s="12">
        <f t="shared" si="8"/>
        <v>847.15272249344002</v>
      </c>
      <c r="F69" s="12">
        <f t="shared" si="9"/>
        <v>199.71757416448</v>
      </c>
      <c r="G69" s="5"/>
    </row>
    <row r="70" spans="1:7">
      <c r="A70" s="3">
        <v>13</v>
      </c>
      <c r="B70" s="10">
        <v>112</v>
      </c>
      <c r="C70" s="12">
        <f t="shared" si="7"/>
        <v>338.86108899737599</v>
      </c>
      <c r="D70" s="12">
        <f t="shared" si="5"/>
        <v>508.29163349606398</v>
      </c>
      <c r="E70" s="12">
        <f t="shared" si="8"/>
        <v>714.29163349606392</v>
      </c>
      <c r="F70" s="12">
        <f t="shared" si="9"/>
        <v>169.43054449868799</v>
      </c>
      <c r="G70" s="5"/>
    </row>
    <row r="71" spans="1:7">
      <c r="A71" s="3">
        <v>14</v>
      </c>
      <c r="B71" s="10">
        <v>94</v>
      </c>
      <c r="C71" s="12">
        <f t="shared" si="7"/>
        <v>285.71665339842559</v>
      </c>
      <c r="D71" s="12">
        <f t="shared" si="5"/>
        <v>428.57498009763839</v>
      </c>
      <c r="E71" s="12">
        <f t="shared" si="8"/>
        <v>599.57498009763844</v>
      </c>
      <c r="F71" s="12">
        <f t="shared" si="9"/>
        <v>142.8583266992128</v>
      </c>
      <c r="G71" s="5"/>
    </row>
    <row r="72" spans="1:7">
      <c r="A72" s="3">
        <v>15</v>
      </c>
      <c r="B72" s="10">
        <v>77</v>
      </c>
      <c r="C72" s="12">
        <f t="shared" si="7"/>
        <v>239.82999203905538</v>
      </c>
      <c r="D72" s="12">
        <f t="shared" si="5"/>
        <v>359.74498805858309</v>
      </c>
      <c r="E72" s="12">
        <f t="shared" si="8"/>
        <v>500.74498805858309</v>
      </c>
      <c r="F72" s="12">
        <f t="shared" si="9"/>
        <v>119.91499601952769</v>
      </c>
      <c r="G72" s="5"/>
    </row>
    <row r="73" spans="1:7">
      <c r="A73" s="3">
        <v>16</v>
      </c>
      <c r="B73" s="10">
        <v>64</v>
      </c>
      <c r="C73" s="12">
        <f t="shared" si="7"/>
        <v>200.29799522343325</v>
      </c>
      <c r="D73" s="12">
        <f t="shared" si="5"/>
        <v>300.4469928351499</v>
      </c>
      <c r="E73" s="12">
        <f t="shared" si="8"/>
        <v>417.4469928351499</v>
      </c>
      <c r="F73" s="12">
        <f t="shared" si="9"/>
        <v>100.14899761171662</v>
      </c>
      <c r="G73" s="5"/>
    </row>
    <row r="74" spans="1:7">
      <c r="A74" s="3">
        <v>17</v>
      </c>
      <c r="B74" s="10">
        <v>53</v>
      </c>
      <c r="C74" s="12">
        <f t="shared" si="7"/>
        <v>166.97879713405996</v>
      </c>
      <c r="D74" s="12">
        <f t="shared" si="5"/>
        <v>250.46819570108994</v>
      </c>
      <c r="E74" s="12">
        <f t="shared" si="8"/>
        <v>348.46819570108994</v>
      </c>
      <c r="F74" s="12">
        <f t="shared" si="9"/>
        <v>83.48939856702998</v>
      </c>
      <c r="G74" s="5"/>
    </row>
    <row r="75" spans="1:7">
      <c r="A75" s="3">
        <v>18</v>
      </c>
      <c r="B75" s="10">
        <v>45</v>
      </c>
      <c r="C75" s="12">
        <f t="shared" si="7"/>
        <v>139.38727828043596</v>
      </c>
      <c r="D75" s="12">
        <f t="shared" si="5"/>
        <v>209.08091742065395</v>
      </c>
      <c r="E75" s="12">
        <f t="shared" si="8"/>
        <v>291.08091742065392</v>
      </c>
      <c r="F75" s="12">
        <f t="shared" si="9"/>
        <v>69.693639140217982</v>
      </c>
      <c r="G75" s="5"/>
    </row>
    <row r="76" spans="1:7">
      <c r="A76" s="3">
        <v>19</v>
      </c>
      <c r="B76" s="10">
        <v>37</v>
      </c>
      <c r="C76" s="12">
        <f t="shared" si="7"/>
        <v>116.43236696826156</v>
      </c>
      <c r="D76" s="12">
        <f t="shared" si="5"/>
        <v>174.64855045239233</v>
      </c>
      <c r="E76" s="12">
        <f t="shared" si="8"/>
        <v>242.64855045239233</v>
      </c>
      <c r="F76" s="12">
        <f t="shared" si="9"/>
        <v>58.216183484130781</v>
      </c>
      <c r="G76" s="5"/>
    </row>
    <row r="77" spans="1:7">
      <c r="A77" s="3">
        <v>20</v>
      </c>
      <c r="B77" s="10">
        <v>31</v>
      </c>
      <c r="C77" s="12">
        <f t="shared" si="7"/>
        <v>97.059420180956934</v>
      </c>
      <c r="D77" s="12">
        <f t="shared" si="5"/>
        <v>145.58913027143541</v>
      </c>
      <c r="E77" s="12">
        <f t="shared" si="8"/>
        <v>201.58913027143541</v>
      </c>
      <c r="F77" s="12">
        <f t="shared" si="9"/>
        <v>48.529710090478467</v>
      </c>
      <c r="G77" s="5"/>
    </row>
    <row r="78" spans="1:7">
      <c r="A78" s="3">
        <v>21</v>
      </c>
      <c r="B78" s="10">
        <v>25</v>
      </c>
      <c r="C78" s="12">
        <f t="shared" si="7"/>
        <v>80.635652108574163</v>
      </c>
      <c r="D78" s="12">
        <f t="shared" si="5"/>
        <v>120.95347816286124</v>
      </c>
      <c r="E78" s="12">
        <f t="shared" si="8"/>
        <v>166.95347816286124</v>
      </c>
      <c r="F78" s="12">
        <f t="shared" si="9"/>
        <v>40.317826054287082</v>
      </c>
      <c r="G78" s="5"/>
    </row>
    <row r="79" spans="1:7">
      <c r="A79" s="3">
        <v>22</v>
      </c>
      <c r="B79" s="10">
        <v>21</v>
      </c>
      <c r="C79" s="12">
        <f t="shared" si="7"/>
        <v>66.781391265144492</v>
      </c>
      <c r="D79" s="12">
        <f t="shared" si="5"/>
        <v>100.17208689771674</v>
      </c>
      <c r="E79" s="12">
        <f t="shared" si="8"/>
        <v>138.17208689771672</v>
      </c>
      <c r="F79" s="12">
        <f t="shared" si="9"/>
        <v>33.390695632572246</v>
      </c>
      <c r="G79" s="5"/>
    </row>
    <row r="80" spans="1:7">
      <c r="A80" s="3">
        <v>23</v>
      </c>
      <c r="B80" s="10">
        <v>17</v>
      </c>
      <c r="C80" s="12">
        <f t="shared" si="7"/>
        <v>55.268834759086687</v>
      </c>
      <c r="D80" s="12">
        <f t="shared" si="5"/>
        <v>82.903252138630023</v>
      </c>
      <c r="E80" s="12">
        <f t="shared" si="8"/>
        <v>113.90325213863002</v>
      </c>
      <c r="F80" s="12">
        <f t="shared" si="9"/>
        <v>27.634417379543343</v>
      </c>
      <c r="G80" s="5"/>
    </row>
    <row r="81" spans="1:7">
      <c r="A81" s="3">
        <v>24</v>
      </c>
      <c r="B81" s="10">
        <v>14</v>
      </c>
      <c r="C81" s="12">
        <f t="shared" si="7"/>
        <v>45.561300855452011</v>
      </c>
      <c r="D81" s="12">
        <f t="shared" si="5"/>
        <v>68.34195128317802</v>
      </c>
      <c r="E81" s="12">
        <f t="shared" si="8"/>
        <v>94.34195128317802</v>
      </c>
      <c r="F81" s="12">
        <f t="shared" si="9"/>
        <v>22.780650427726005</v>
      </c>
      <c r="G81" s="5"/>
    </row>
    <row r="82" spans="1:7">
      <c r="A82" s="7">
        <v>25</v>
      </c>
      <c r="B82" s="14">
        <v>12</v>
      </c>
      <c r="C82" s="15">
        <f t="shared" si="7"/>
        <v>37.736780513271206</v>
      </c>
      <c r="D82" s="15">
        <f t="shared" si="5"/>
        <v>56.605170769906806</v>
      </c>
      <c r="E82" s="15">
        <f>B82+B83+D82</f>
        <v>68.605170769906806</v>
      </c>
      <c r="F82" s="12">
        <f>E81/(2*$B$3/$B$4+1)</f>
        <v>18.868390256635603</v>
      </c>
      <c r="G82" s="5"/>
    </row>
    <row r="86" spans="1:7">
      <c r="A86" s="3" t="s">
        <v>26</v>
      </c>
    </row>
    <row r="88" spans="1:7">
      <c r="A88" s="3" t="s">
        <v>27</v>
      </c>
      <c r="B88" s="10">
        <v>10</v>
      </c>
      <c r="C88" s="3" t="s">
        <v>28</v>
      </c>
      <c r="D88" s="3" t="s">
        <v>3</v>
      </c>
    </row>
    <row r="89" spans="1:7" ht="18">
      <c r="A89" s="3" t="s">
        <v>29</v>
      </c>
      <c r="B89" s="10">
        <v>1.7</v>
      </c>
      <c r="D89" s="3" t="s">
        <v>3</v>
      </c>
    </row>
    <row r="91" spans="1:7">
      <c r="A91" s="3" t="s">
        <v>30</v>
      </c>
      <c r="B91" s="10">
        <v>550</v>
      </c>
      <c r="C91" s="3" t="s">
        <v>28</v>
      </c>
      <c r="D91" s="3" t="s">
        <v>3</v>
      </c>
    </row>
    <row r="92" spans="1:7">
      <c r="A92" s="11" t="s">
        <v>31</v>
      </c>
      <c r="B92" s="10">
        <v>1</v>
      </c>
      <c r="D92" s="3" t="s">
        <v>3</v>
      </c>
      <c r="E92" s="3" t="s">
        <v>32</v>
      </c>
    </row>
    <row r="94" spans="1:7">
      <c r="A94" s="3" t="s">
        <v>33</v>
      </c>
      <c r="B94" s="3">
        <v>100</v>
      </c>
      <c r="C94" s="3" t="s">
        <v>34</v>
      </c>
      <c r="D94" s="3" t="s">
        <v>3</v>
      </c>
      <c r="E94" s="3" t="s">
        <v>35</v>
      </c>
    </row>
    <row r="95" spans="1:7">
      <c r="A95" s="11" t="s">
        <v>36</v>
      </c>
      <c r="B95" s="3">
        <v>5</v>
      </c>
      <c r="C95" s="3" t="s">
        <v>34</v>
      </c>
      <c r="D95" s="3" t="s">
        <v>3</v>
      </c>
      <c r="E95" s="3" t="s">
        <v>37</v>
      </c>
    </row>
    <row r="105" spans="1:7">
      <c r="A105" s="3" t="s">
        <v>38</v>
      </c>
    </row>
    <row r="107" spans="1:7" ht="18">
      <c r="A107" s="1" t="s">
        <v>30</v>
      </c>
      <c r="B107" s="1" t="s">
        <v>39</v>
      </c>
      <c r="C107" s="1" t="s">
        <v>25</v>
      </c>
      <c r="D107" s="1" t="s">
        <v>40</v>
      </c>
      <c r="E107" s="1" t="s">
        <v>41</v>
      </c>
      <c r="F107" s="1" t="s">
        <v>42</v>
      </c>
      <c r="G107" s="1" t="s">
        <v>24</v>
      </c>
    </row>
    <row r="108" spans="1:7" ht="17.25">
      <c r="A108" s="2" t="s">
        <v>28</v>
      </c>
      <c r="B108" s="2" t="s">
        <v>28</v>
      </c>
      <c r="C108" s="2" t="s">
        <v>14</v>
      </c>
      <c r="D108" s="2" t="s">
        <v>43</v>
      </c>
      <c r="E108" s="2" t="s">
        <v>44</v>
      </c>
      <c r="F108" s="2" t="s">
        <v>14</v>
      </c>
      <c r="G108" s="2" t="s">
        <v>14</v>
      </c>
    </row>
    <row r="109" spans="1:7" ht="18">
      <c r="A109" s="31" t="s">
        <v>45</v>
      </c>
      <c r="B109" s="33" t="s">
        <v>52</v>
      </c>
      <c r="C109" s="18"/>
      <c r="D109" s="19" t="s">
        <v>46</v>
      </c>
      <c r="E109" s="18" t="s">
        <v>47</v>
      </c>
      <c r="F109" s="18" t="s">
        <v>48</v>
      </c>
      <c r="G109" s="18" t="s">
        <v>49</v>
      </c>
    </row>
    <row r="110" spans="1:7">
      <c r="A110" s="30" t="s">
        <v>15</v>
      </c>
      <c r="B110" s="30" t="s">
        <v>16</v>
      </c>
      <c r="C110" s="30" t="s">
        <v>17</v>
      </c>
      <c r="D110" s="30" t="s">
        <v>18</v>
      </c>
      <c r="E110" s="30" t="s">
        <v>19</v>
      </c>
      <c r="F110" s="30" t="s">
        <v>20</v>
      </c>
      <c r="G110" s="30" t="s">
        <v>50</v>
      </c>
    </row>
    <row r="111" spans="1:7">
      <c r="A111" s="32">
        <f>B91</f>
        <v>550</v>
      </c>
      <c r="B111" s="3">
        <v>0</v>
      </c>
      <c r="C111" s="3">
        <v>0</v>
      </c>
      <c r="D111" s="34">
        <f>B94*10^4</f>
        <v>1000000</v>
      </c>
      <c r="E111" s="3">
        <v>0</v>
      </c>
      <c r="F111" s="3">
        <v>0</v>
      </c>
      <c r="G111" s="3">
        <v>0</v>
      </c>
    </row>
    <row r="112" spans="1:7">
      <c r="A112" s="3">
        <f>A111+$B$92</f>
        <v>551</v>
      </c>
      <c r="B112" s="3">
        <v>1</v>
      </c>
      <c r="C112" s="12">
        <f>$B$89*$B$88*B112^(3/2)</f>
        <v>17</v>
      </c>
      <c r="D112" s="21">
        <f>D111+$B$95*10^4</f>
        <v>1050000</v>
      </c>
      <c r="E112" s="20">
        <f>($D$111+D112)/2*B112</f>
        <v>1025000</v>
      </c>
      <c r="F112" s="22">
        <f>E112/3600</f>
        <v>284.72222222222223</v>
      </c>
      <c r="G112" s="22">
        <f>2*F112/$B$4+C112</f>
        <v>586.44444444444446</v>
      </c>
    </row>
    <row r="113" spans="1:7">
      <c r="A113" s="3">
        <f>A112+$B$92</f>
        <v>552</v>
      </c>
      <c r="B113" s="3">
        <v>2</v>
      </c>
      <c r="C113" s="12">
        <f>$B$89*$B$88*B113^(3/2)</f>
        <v>48.083261120685229</v>
      </c>
      <c r="D113" s="21">
        <f>D112+$B$95*10^4</f>
        <v>1100000</v>
      </c>
      <c r="E113" s="20">
        <f t="shared" ref="E113:E117" si="10">($D$111+D113)/2*B113</f>
        <v>2100000</v>
      </c>
      <c r="F113" s="22">
        <f t="shared" ref="F113" si="11">E113/60/60</f>
        <v>583.33333333333337</v>
      </c>
      <c r="G113" s="22">
        <f>2*F113/$B$4+C113</f>
        <v>1214.7499277873519</v>
      </c>
    </row>
    <row r="114" spans="1:7">
      <c r="A114" s="3">
        <f>A113+$B$92</f>
        <v>553</v>
      </c>
      <c r="B114" s="3">
        <v>3</v>
      </c>
      <c r="C114" s="12">
        <f t="shared" ref="C114:C117" si="12">$B$89*$B$88*B114^(3/2)</f>
        <v>88.334591186012744</v>
      </c>
      <c r="D114" s="21">
        <f t="shared" ref="D114:D117" si="13">D113+$B$95*10^4</f>
        <v>1150000</v>
      </c>
      <c r="E114" s="20">
        <f t="shared" si="10"/>
        <v>3225000</v>
      </c>
      <c r="F114" s="22">
        <f>E114/60/60</f>
        <v>895.83333333333337</v>
      </c>
      <c r="G114" s="22">
        <f t="shared" ref="G114:G117" si="14">2*F114/$B$4+C114</f>
        <v>1880.0012578526794</v>
      </c>
    </row>
    <row r="115" spans="1:7">
      <c r="A115" s="3">
        <f t="shared" ref="A115:A117" si="15">A114+$B$92</f>
        <v>554</v>
      </c>
      <c r="B115" s="3">
        <v>4</v>
      </c>
      <c r="C115" s="12">
        <f t="shared" si="12"/>
        <v>135.99999999999997</v>
      </c>
      <c r="D115" s="21">
        <f t="shared" si="13"/>
        <v>1200000</v>
      </c>
      <c r="E115" s="20">
        <f t="shared" si="10"/>
        <v>4400000</v>
      </c>
      <c r="F115" s="22">
        <f>E115/60/60</f>
        <v>1222.2222222222222</v>
      </c>
      <c r="G115" s="22">
        <f t="shared" si="14"/>
        <v>2580.4444444444443</v>
      </c>
    </row>
    <row r="116" spans="1:7">
      <c r="A116" s="3">
        <f t="shared" si="15"/>
        <v>555</v>
      </c>
      <c r="B116" s="3">
        <v>5</v>
      </c>
      <c r="C116" s="12">
        <f t="shared" si="12"/>
        <v>190.06577808748207</v>
      </c>
      <c r="D116" s="21">
        <f t="shared" si="13"/>
        <v>1250000</v>
      </c>
      <c r="E116" s="20">
        <f t="shared" si="10"/>
        <v>5625000</v>
      </c>
      <c r="F116" s="22">
        <f>E116/60/60</f>
        <v>1562.5</v>
      </c>
      <c r="G116" s="22">
        <f t="shared" si="14"/>
        <v>3315.0657780874822</v>
      </c>
    </row>
    <row r="117" spans="1:7">
      <c r="A117" s="7">
        <f t="shared" si="15"/>
        <v>556</v>
      </c>
      <c r="B117" s="7">
        <v>6</v>
      </c>
      <c r="C117" s="15">
        <f t="shared" si="12"/>
        <v>249.84795376388419</v>
      </c>
      <c r="D117" s="23">
        <f t="shared" si="13"/>
        <v>1300000</v>
      </c>
      <c r="E117" s="24">
        <f t="shared" si="10"/>
        <v>6900000</v>
      </c>
      <c r="F117" s="25">
        <f>E117/60/60</f>
        <v>1916.6666666666667</v>
      </c>
      <c r="G117" s="25">
        <f t="shared" si="14"/>
        <v>4083.1812870972176</v>
      </c>
    </row>
    <row r="118" spans="1:7">
      <c r="C118" s="12"/>
      <c r="D118" s="21"/>
      <c r="E118" s="20"/>
      <c r="F118" s="22"/>
      <c r="G118" s="22"/>
    </row>
    <row r="121" spans="1:7" ht="18">
      <c r="A121" s="1" t="s">
        <v>8</v>
      </c>
      <c r="B121" s="1" t="s">
        <v>9</v>
      </c>
      <c r="C121" s="1" t="s">
        <v>42</v>
      </c>
      <c r="D121" s="1" t="s">
        <v>23</v>
      </c>
      <c r="E121" s="1" t="s">
        <v>24</v>
      </c>
      <c r="F121" s="1" t="s">
        <v>25</v>
      </c>
      <c r="G121" s="1" t="s">
        <v>51</v>
      </c>
    </row>
    <row r="122" spans="1:7" ht="17.25">
      <c r="A122" s="2" t="s">
        <v>2</v>
      </c>
      <c r="B122" s="2" t="s">
        <v>14</v>
      </c>
      <c r="C122" s="2" t="s">
        <v>14</v>
      </c>
      <c r="D122" s="2" t="s">
        <v>14</v>
      </c>
      <c r="E122" s="2" t="s">
        <v>14</v>
      </c>
      <c r="F122" s="2" t="s">
        <v>14</v>
      </c>
      <c r="G122" s="2" t="s">
        <v>28</v>
      </c>
    </row>
    <row r="123" spans="1:7">
      <c r="A123" s="30" t="s">
        <v>15</v>
      </c>
      <c r="B123" s="30" t="s">
        <v>16</v>
      </c>
      <c r="C123" s="30" t="s">
        <v>17</v>
      </c>
      <c r="D123" s="30" t="s">
        <v>18</v>
      </c>
      <c r="E123" s="30" t="s">
        <v>19</v>
      </c>
      <c r="F123" s="30" t="s">
        <v>20</v>
      </c>
      <c r="G123" s="30" t="s">
        <v>50</v>
      </c>
    </row>
    <row r="124" spans="1:7">
      <c r="A124" s="3">
        <f t="shared" ref="A124:B149" si="16">A17</f>
        <v>0</v>
      </c>
      <c r="B124" s="37">
        <f t="shared" si="16"/>
        <v>15</v>
      </c>
      <c r="C124" s="38">
        <f>6.9444*G124^2+277.78*G124</f>
        <v>261.41917187431244</v>
      </c>
      <c r="D124" s="38">
        <f>2*C124/$B$4-F124</f>
        <v>507.83834374862488</v>
      </c>
      <c r="E124" s="38">
        <f>B124+F124+D124</f>
        <v>537.83834374862488</v>
      </c>
      <c r="F124" s="37">
        <f>B124</f>
        <v>15</v>
      </c>
      <c r="G124" s="39">
        <f>(F124/($B$88*$B$89))^(2/3)</f>
        <v>0.91994435422839205</v>
      </c>
    </row>
    <row r="125" spans="1:7">
      <c r="A125" s="40">
        <f t="shared" si="16"/>
        <v>1</v>
      </c>
      <c r="B125" s="40">
        <f t="shared" si="16"/>
        <v>25</v>
      </c>
      <c r="C125" s="38">
        <f>6.9444*G125^2+277.78*G125</f>
        <v>302.84981406459815</v>
      </c>
      <c r="D125" s="38">
        <f>2*C125/$B$4-F125</f>
        <v>587.0929998083343</v>
      </c>
      <c r="E125" s="38">
        <f>B124+B125+D124</f>
        <v>547.83834374862488</v>
      </c>
      <c r="F125" s="41">
        <f>0.000006*E125^2+0.0367*E125-3.2998</f>
        <v>18.606628320861951</v>
      </c>
      <c r="G125" s="39">
        <f>(F125/($B$88*$B$89))^(2/3)</f>
        <v>1.0620521456843321</v>
      </c>
    </row>
    <row r="126" spans="1:7">
      <c r="A126" s="40">
        <f t="shared" si="16"/>
        <v>2</v>
      </c>
      <c r="B126" s="40">
        <f t="shared" si="16"/>
        <v>123</v>
      </c>
      <c r="C126" s="38">
        <f>6.9444*G126^2+277.78*G126</f>
        <v>390.20568884479712</v>
      </c>
      <c r="D126" s="38">
        <f t="shared" ref="D126:D149" si="17">2*C126/$B$4-F126</f>
        <v>753.4910942864251</v>
      </c>
      <c r="E126" s="38">
        <f>B125+B126+D125</f>
        <v>735.0929998083343</v>
      </c>
      <c r="F126" s="41">
        <f>0.000006*E126^2+0.0367*E126-3.2998</f>
        <v>26.920283403169165</v>
      </c>
      <c r="G126" s="39">
        <f t="shared" ref="G126:G149" si="18">(F126/($B$88*$B$89))^(2/3)</f>
        <v>1.3585860079492684</v>
      </c>
    </row>
    <row r="127" spans="1:7">
      <c r="A127" s="3">
        <f t="shared" si="16"/>
        <v>3</v>
      </c>
      <c r="B127" s="3">
        <f t="shared" si="16"/>
        <v>252</v>
      </c>
      <c r="C127" s="12">
        <f t="shared" ref="C127" si="19">6.9444*G127^2+277.78*G127</f>
        <v>563.49216022051598</v>
      </c>
      <c r="D127" s="12">
        <f t="shared" si="17"/>
        <v>1081.2275443814176</v>
      </c>
      <c r="E127" s="12">
        <f t="shared" ref="E127" si="20">B126+B127+D126</f>
        <v>1128.4910942864251</v>
      </c>
      <c r="F127" s="27">
        <f t="shared" ref="F127" si="21">0.000006*E127^2+0.0367*E127-3.2998</f>
        <v>45.756776059614445</v>
      </c>
      <c r="G127" s="26">
        <f t="shared" si="18"/>
        <v>1.9349555697729086</v>
      </c>
    </row>
    <row r="128" spans="1:7">
      <c r="A128" s="3">
        <f t="shared" si="16"/>
        <v>4</v>
      </c>
      <c r="B128" s="3">
        <f t="shared" si="16"/>
        <v>380</v>
      </c>
      <c r="C128" s="12">
        <f t="shared" ref="C128:C149" si="22">6.9444*G128^2+277.78*G128</f>
        <v>813.87336314940137</v>
      </c>
      <c r="D128" s="12">
        <f t="shared" si="17"/>
        <v>1550.5601837070417</v>
      </c>
      <c r="E128" s="12">
        <f t="shared" ref="E128:E149" si="23">B127+B128+D127</f>
        <v>1713.2275443814176</v>
      </c>
      <c r="F128" s="27">
        <f t="shared" ref="F128:F149" si="24">0.000006*E128^2+0.0367*E128-3.2998</f>
        <v>77.186542591761125</v>
      </c>
      <c r="G128" s="26">
        <f t="shared" si="18"/>
        <v>2.741964184795632</v>
      </c>
    </row>
    <row r="129" spans="1:7">
      <c r="A129" s="3">
        <f t="shared" si="16"/>
        <v>5</v>
      </c>
      <c r="B129" s="3">
        <f t="shared" si="16"/>
        <v>428</v>
      </c>
      <c r="C129" s="12">
        <f t="shared" si="22"/>
        <v>1093.5105816911771</v>
      </c>
      <c r="D129" s="12">
        <f t="shared" si="17"/>
        <v>2070.3849677992966</v>
      </c>
      <c r="E129" s="12">
        <f t="shared" si="23"/>
        <v>2358.5601837070417</v>
      </c>
      <c r="F129" s="27">
        <f t="shared" si="24"/>
        <v>116.6361955830576</v>
      </c>
      <c r="G129" s="26">
        <f t="shared" si="18"/>
        <v>3.6106851188480436</v>
      </c>
    </row>
    <row r="130" spans="1:7">
      <c r="A130" s="3">
        <f t="shared" si="16"/>
        <v>6</v>
      </c>
      <c r="B130" s="3">
        <f t="shared" si="16"/>
        <v>398</v>
      </c>
      <c r="C130" s="12">
        <f t="shared" si="22"/>
        <v>1334.0017294600289</v>
      </c>
      <c r="D130" s="12">
        <f t="shared" si="17"/>
        <v>2514.6716553116612</v>
      </c>
      <c r="E130" s="12">
        <f t="shared" si="23"/>
        <v>2896.3849677992966</v>
      </c>
      <c r="F130" s="27">
        <f t="shared" si="24"/>
        <v>153.33180360839657</v>
      </c>
      <c r="G130" s="26">
        <f t="shared" si="18"/>
        <v>4.3330019241569282</v>
      </c>
    </row>
    <row r="131" spans="1:7">
      <c r="A131" s="3">
        <f t="shared" si="16"/>
        <v>7</v>
      </c>
      <c r="B131" s="3">
        <f t="shared" si="16"/>
        <v>342</v>
      </c>
      <c r="C131" s="12">
        <f t="shared" si="22"/>
        <v>1499.0573222838684</v>
      </c>
      <c r="D131" s="12">
        <f t="shared" si="17"/>
        <v>2818.410669314464</v>
      </c>
      <c r="E131" s="12">
        <f t="shared" si="23"/>
        <v>3254.6716553116612</v>
      </c>
      <c r="F131" s="27">
        <f t="shared" si="24"/>
        <v>179.70397525327286</v>
      </c>
      <c r="G131" s="26">
        <f t="shared" si="18"/>
        <v>4.8165844059687899</v>
      </c>
    </row>
    <row r="132" spans="1:7">
      <c r="A132" s="3">
        <f t="shared" si="16"/>
        <v>8</v>
      </c>
      <c r="B132" s="3">
        <f t="shared" si="16"/>
        <v>285</v>
      </c>
      <c r="C132" s="12">
        <f t="shared" si="22"/>
        <v>1588.6735823089282</v>
      </c>
      <c r="D132" s="12">
        <f t="shared" si="17"/>
        <v>2982.9752649726597</v>
      </c>
      <c r="E132" s="12">
        <f t="shared" si="23"/>
        <v>3445.410669314464</v>
      </c>
      <c r="F132" s="27">
        <f t="shared" si="24"/>
        <v>194.37189964519649</v>
      </c>
      <c r="G132" s="26">
        <f t="shared" si="18"/>
        <v>5.0752375188732604</v>
      </c>
    </row>
    <row r="133" spans="1:7">
      <c r="A133" s="3">
        <f t="shared" si="16"/>
        <v>9</v>
      </c>
      <c r="B133" s="3">
        <f t="shared" si="16"/>
        <v>237</v>
      </c>
      <c r="C133" s="12">
        <f t="shared" si="22"/>
        <v>1616.9184750640215</v>
      </c>
      <c r="D133" s="12">
        <f t="shared" si="17"/>
        <v>3034.7950482551255</v>
      </c>
      <c r="E133" s="12">
        <f t="shared" si="23"/>
        <v>3504.9752649726597</v>
      </c>
      <c r="F133" s="27">
        <f t="shared" si="24"/>
        <v>199.04190187291761</v>
      </c>
      <c r="G133" s="26">
        <f t="shared" si="18"/>
        <v>5.1562075952684081</v>
      </c>
    </row>
    <row r="134" spans="1:7">
      <c r="A134" s="3">
        <f t="shared" si="16"/>
        <v>10</v>
      </c>
      <c r="B134" s="3">
        <f t="shared" si="16"/>
        <v>196</v>
      </c>
      <c r="C134" s="12">
        <f t="shared" si="22"/>
        <v>1599.2733565022827</v>
      </c>
      <c r="D134" s="12">
        <f t="shared" si="17"/>
        <v>3002.4248197533857</v>
      </c>
      <c r="E134" s="12">
        <f t="shared" si="23"/>
        <v>3467.7950482551255</v>
      </c>
      <c r="F134" s="27">
        <f t="shared" si="24"/>
        <v>196.1218932511797</v>
      </c>
      <c r="G134" s="26">
        <f t="shared" si="18"/>
        <v>5.1056546690217992</v>
      </c>
    </row>
    <row r="135" spans="1:7">
      <c r="A135" s="3">
        <f t="shared" si="16"/>
        <v>11</v>
      </c>
      <c r="B135" s="3">
        <f t="shared" si="16"/>
        <v>163</v>
      </c>
      <c r="C135" s="12">
        <f t="shared" si="22"/>
        <v>1549.0594052472452</v>
      </c>
      <c r="D135" s="12">
        <f t="shared" si="17"/>
        <v>2910.2592586964165</v>
      </c>
      <c r="E135" s="12">
        <f t="shared" si="23"/>
        <v>3361.4248197533857</v>
      </c>
      <c r="F135" s="27">
        <f t="shared" si="24"/>
        <v>187.85955179807377</v>
      </c>
      <c r="G135" s="26">
        <f t="shared" si="18"/>
        <v>4.961232427300553</v>
      </c>
    </row>
    <row r="136" spans="1:7">
      <c r="A136" s="3">
        <f t="shared" si="16"/>
        <v>12</v>
      </c>
      <c r="B136" s="3">
        <f t="shared" si="16"/>
        <v>136</v>
      </c>
      <c r="C136" s="12">
        <f t="shared" si="22"/>
        <v>1477.9038695524541</v>
      </c>
      <c r="D136" s="12">
        <f t="shared" si="17"/>
        <v>2779.5316543735776</v>
      </c>
      <c r="E136" s="12">
        <f t="shared" si="23"/>
        <v>3209.2592586964165</v>
      </c>
      <c r="F136" s="27">
        <f t="shared" si="24"/>
        <v>176.27608473133051</v>
      </c>
      <c r="G136" s="26">
        <f t="shared" si="18"/>
        <v>4.7551364424508149</v>
      </c>
    </row>
    <row r="137" spans="1:7">
      <c r="A137" s="3">
        <f t="shared" si="16"/>
        <v>13</v>
      </c>
      <c r="B137" s="3">
        <f t="shared" si="16"/>
        <v>112</v>
      </c>
      <c r="C137" s="12">
        <f t="shared" si="22"/>
        <v>1393.9373620735807</v>
      </c>
      <c r="D137" s="12">
        <f t="shared" si="17"/>
        <v>2625.0684249222472</v>
      </c>
      <c r="E137" s="12">
        <f t="shared" si="23"/>
        <v>3027.5316543735776</v>
      </c>
      <c r="F137" s="27">
        <f t="shared" si="24"/>
        <v>162.80629922491437</v>
      </c>
      <c r="G137" s="26">
        <f t="shared" si="18"/>
        <v>4.5097055713131038</v>
      </c>
    </row>
    <row r="138" spans="1:7">
      <c r="A138" s="3">
        <f t="shared" si="16"/>
        <v>14</v>
      </c>
      <c r="B138" s="3">
        <f t="shared" si="16"/>
        <v>94</v>
      </c>
      <c r="C138" s="12">
        <f t="shared" si="22"/>
        <v>1304.3507773134711</v>
      </c>
      <c r="D138" s="12">
        <f t="shared" si="17"/>
        <v>2460.0114528727454</v>
      </c>
      <c r="E138" s="12">
        <f t="shared" si="23"/>
        <v>2831.0684249222472</v>
      </c>
      <c r="F138" s="27">
        <f t="shared" si="24"/>
        <v>148.69010175419689</v>
      </c>
      <c r="G138" s="26">
        <f t="shared" si="18"/>
        <v>4.2451081423154395</v>
      </c>
    </row>
    <row r="139" spans="1:7">
      <c r="A139" s="3">
        <f t="shared" si="16"/>
        <v>15</v>
      </c>
      <c r="B139" s="3">
        <f t="shared" si="16"/>
        <v>77</v>
      </c>
      <c r="C139" s="12">
        <f t="shared" si="22"/>
        <v>1214.3247980292699</v>
      </c>
      <c r="D139" s="12">
        <f t="shared" si="17"/>
        <v>2293.8579481472248</v>
      </c>
      <c r="E139" s="12">
        <f t="shared" si="23"/>
        <v>2631.0114528727454</v>
      </c>
      <c r="F139" s="27">
        <f t="shared" si="24"/>
        <v>134.7916479113151</v>
      </c>
      <c r="G139" s="26">
        <f t="shared" si="18"/>
        <v>3.9762715971022695</v>
      </c>
    </row>
    <row r="140" spans="1:7">
      <c r="A140" s="3">
        <f t="shared" si="16"/>
        <v>16</v>
      </c>
      <c r="B140" s="3">
        <f t="shared" si="16"/>
        <v>64</v>
      </c>
      <c r="C140" s="12">
        <f t="shared" si="22"/>
        <v>1127.1479867849864</v>
      </c>
      <c r="D140" s="12">
        <f t="shared" si="17"/>
        <v>2132.6652875070354</v>
      </c>
      <c r="E140" s="12">
        <f t="shared" si="23"/>
        <v>2434.8579481472248</v>
      </c>
      <c r="F140" s="27">
        <f t="shared" si="24"/>
        <v>121.63068606293743</v>
      </c>
      <c r="G140" s="26">
        <f t="shared" si="18"/>
        <v>3.7130388216951604</v>
      </c>
    </row>
    <row r="141" spans="1:7">
      <c r="A141" s="3">
        <f t="shared" si="16"/>
        <v>17</v>
      </c>
      <c r="B141" s="3">
        <f t="shared" si="16"/>
        <v>53</v>
      </c>
      <c r="C141" s="12">
        <f t="shared" si="22"/>
        <v>1045.7471323828561</v>
      </c>
      <c r="D141" s="12">
        <f t="shared" si="17"/>
        <v>1981.8653852793193</v>
      </c>
      <c r="E141" s="12">
        <f t="shared" si="23"/>
        <v>2249.6652875070354</v>
      </c>
      <c r="F141" s="27">
        <f t="shared" si="24"/>
        <v>109.62887948639288</v>
      </c>
      <c r="G141" s="26">
        <f t="shared" si="18"/>
        <v>3.4645808660309516</v>
      </c>
    </row>
    <row r="142" spans="1:7">
      <c r="A142" s="3">
        <f t="shared" si="16"/>
        <v>18</v>
      </c>
      <c r="B142" s="3">
        <f t="shared" si="16"/>
        <v>45</v>
      </c>
      <c r="C142" s="12">
        <f t="shared" si="22"/>
        <v>971.79753571076128</v>
      </c>
      <c r="D142" s="12">
        <f t="shared" si="17"/>
        <v>1844.608771656473</v>
      </c>
      <c r="E142" s="12">
        <f t="shared" si="23"/>
        <v>2079.8653852793195</v>
      </c>
      <c r="F142" s="27">
        <f t="shared" si="24"/>
        <v>98.98629976504958</v>
      </c>
      <c r="G142" s="26">
        <f t="shared" si="18"/>
        <v>3.2365633535655931</v>
      </c>
    </row>
    <row r="143" spans="1:7">
      <c r="A143" s="3">
        <f t="shared" si="16"/>
        <v>19</v>
      </c>
      <c r="B143" s="3">
        <f t="shared" si="16"/>
        <v>37</v>
      </c>
      <c r="C143" s="12">
        <f t="shared" si="22"/>
        <v>905.53555177901467</v>
      </c>
      <c r="D143" s="12">
        <f t="shared" si="17"/>
        <v>1721.3934334840949</v>
      </c>
      <c r="E143" s="12">
        <f t="shared" si="23"/>
        <v>1926.608771656473</v>
      </c>
      <c r="F143" s="27">
        <f t="shared" si="24"/>
        <v>89.67767007393455</v>
      </c>
      <c r="G143" s="26">
        <f t="shared" si="18"/>
        <v>3.0303323580115631</v>
      </c>
    </row>
    <row r="144" spans="1:7">
      <c r="A144" s="3">
        <f t="shared" si="16"/>
        <v>20</v>
      </c>
      <c r="B144" s="3">
        <f t="shared" si="16"/>
        <v>31</v>
      </c>
      <c r="C144" s="12">
        <f t="shared" si="22"/>
        <v>846.52653966927198</v>
      </c>
      <c r="D144" s="12">
        <f t="shared" si="17"/>
        <v>1611.4705671709016</v>
      </c>
      <c r="E144" s="12">
        <f t="shared" si="23"/>
        <v>1789.3934334840949</v>
      </c>
      <c r="F144" s="27">
        <f t="shared" si="24"/>
        <v>81.582512167642278</v>
      </c>
      <c r="G144" s="26">
        <f t="shared" si="18"/>
        <v>2.8451080777370392</v>
      </c>
    </row>
    <row r="145" spans="1:7">
      <c r="A145" s="3">
        <f t="shared" si="16"/>
        <v>21</v>
      </c>
      <c r="B145" s="3">
        <f t="shared" si="16"/>
        <v>25</v>
      </c>
      <c r="C145" s="12">
        <f t="shared" si="22"/>
        <v>794.28397104615863</v>
      </c>
      <c r="D145" s="12">
        <f t="shared" si="17"/>
        <v>1513.9888237228577</v>
      </c>
      <c r="E145" s="12">
        <f t="shared" si="23"/>
        <v>1667.4705671709016</v>
      </c>
      <c r="F145" s="27">
        <f t="shared" si="24"/>
        <v>74.579118369459579</v>
      </c>
      <c r="G145" s="26">
        <f t="shared" si="18"/>
        <v>2.679860675008821</v>
      </c>
    </row>
    <row r="146" spans="1:7">
      <c r="A146" s="3">
        <f t="shared" si="16"/>
        <v>22</v>
      </c>
      <c r="B146" s="3">
        <f t="shared" si="16"/>
        <v>21</v>
      </c>
      <c r="C146" s="12">
        <f t="shared" si="22"/>
        <v>748.32585438078911</v>
      </c>
      <c r="D146" s="12">
        <f t="shared" si="17"/>
        <v>1428.098528150108</v>
      </c>
      <c r="E146" s="12">
        <f t="shared" si="23"/>
        <v>1559.9888237228577</v>
      </c>
      <c r="F146" s="27">
        <f t="shared" si="24"/>
        <v>68.553180611470225</v>
      </c>
      <c r="G146" s="26">
        <f t="shared" si="18"/>
        <v>2.5334895964430642</v>
      </c>
    </row>
    <row r="147" spans="1:7">
      <c r="A147" s="3">
        <f t="shared" si="16"/>
        <v>23</v>
      </c>
      <c r="B147" s="3">
        <f t="shared" si="16"/>
        <v>17</v>
      </c>
      <c r="C147" s="12">
        <f t="shared" si="22"/>
        <v>708.21152604486133</v>
      </c>
      <c r="D147" s="12">
        <f t="shared" si="17"/>
        <v>1353.0203667411502</v>
      </c>
      <c r="E147" s="12">
        <f t="shared" si="23"/>
        <v>1466.098528150108</v>
      </c>
      <c r="F147" s="27">
        <f t="shared" si="24"/>
        <v>63.402685348572454</v>
      </c>
      <c r="G147" s="26">
        <f t="shared" si="18"/>
        <v>2.4049487208306464</v>
      </c>
    </row>
    <row r="148" spans="1:7">
      <c r="A148" s="3">
        <f t="shared" si="16"/>
        <v>24</v>
      </c>
      <c r="B148" s="3">
        <f t="shared" si="16"/>
        <v>14</v>
      </c>
      <c r="C148" s="12">
        <f t="shared" si="22"/>
        <v>673.13526649425523</v>
      </c>
      <c r="D148" s="12">
        <f t="shared" si="17"/>
        <v>1287.2837112757843</v>
      </c>
      <c r="E148" s="12">
        <f t="shared" si="23"/>
        <v>1384.0203667411502</v>
      </c>
      <c r="F148" s="27">
        <f t="shared" si="24"/>
        <v>58.986821712726062</v>
      </c>
      <c r="G148" s="26">
        <f t="shared" si="18"/>
        <v>2.2919442528521046</v>
      </c>
    </row>
    <row r="149" spans="1:7">
      <c r="A149" s="7">
        <f t="shared" si="16"/>
        <v>25</v>
      </c>
      <c r="B149" s="7">
        <f t="shared" si="16"/>
        <v>12</v>
      </c>
      <c r="C149" s="15">
        <f t="shared" si="22"/>
        <v>642.87397576482613</v>
      </c>
      <c r="D149" s="15">
        <f t="shared" si="17"/>
        <v>1230.5019546880171</v>
      </c>
      <c r="E149" s="15">
        <f t="shared" si="23"/>
        <v>1313.2837112757843</v>
      </c>
      <c r="F149" s="28">
        <f t="shared" si="24"/>
        <v>55.245996841635083</v>
      </c>
      <c r="G149" s="29">
        <f t="shared" si="18"/>
        <v>2.1939897548952674</v>
      </c>
    </row>
  </sheetData>
  <mergeCells count="3">
    <mergeCell ref="C14:C15"/>
    <mergeCell ref="D14:D15"/>
    <mergeCell ref="E14:E15"/>
  </mergeCells>
  <pageMargins left="0.69930555555555596" right="0.69930555555555596" top="0.75" bottom="0.75" header="0.3" footer="0.3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36" r:id="rId4">
          <objectPr defaultSize="0" autoPict="0" r:id="rId5">
            <anchor moveWithCells="1" sizeWithCells="1">
              <from>
                <xdr:col>0</xdr:col>
                <xdr:colOff>76200</xdr:colOff>
                <xdr:row>45</xdr:row>
                <xdr:rowOff>38100</xdr:rowOff>
              </from>
              <to>
                <xdr:col>2</xdr:col>
                <xdr:colOff>66675</xdr:colOff>
                <xdr:row>51</xdr:row>
                <xdr:rowOff>152400</xdr:rowOff>
              </to>
            </anchor>
          </objectPr>
        </oleObject>
      </mc:Choice>
      <mc:Fallback>
        <oleObject progId="Equation.3" shapeId="1036" r:id="rId4"/>
      </mc:Fallback>
    </mc:AlternateContent>
    <mc:AlternateContent xmlns:mc="http://schemas.openxmlformats.org/markup-compatibility/2006">
      <mc:Choice Requires="x14">
        <oleObject progId="Equation.3" shapeId="1051" r:id="rId6">
          <objectPr defaultSize="0" autoPict="0" r:id="rId7">
            <anchor moveWithCells="1" sizeWithCells="1">
              <from>
                <xdr:col>0</xdr:col>
                <xdr:colOff>76200</xdr:colOff>
                <xdr:row>96</xdr:row>
                <xdr:rowOff>38100</xdr:rowOff>
              </from>
              <to>
                <xdr:col>2</xdr:col>
                <xdr:colOff>66675</xdr:colOff>
                <xdr:row>102</xdr:row>
                <xdr:rowOff>152400</xdr:rowOff>
              </to>
            </anchor>
          </objectPr>
        </oleObject>
      </mc:Choice>
      <mc:Fallback>
        <oleObject progId="Equation.3" shapeId="1051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2"/>
  <sheetViews>
    <sheetView workbookViewId="0">
      <selection activeCell="B4" sqref="B4"/>
    </sheetView>
  </sheetViews>
  <sheetFormatPr defaultColWidth="9" defaultRowHeight="15"/>
  <sheetData>
    <row r="2" spans="1:6">
      <c r="A2" s="1" t="s">
        <v>8</v>
      </c>
      <c r="B2" s="1" t="s">
        <v>9</v>
      </c>
      <c r="C2" s="1" t="s">
        <v>8</v>
      </c>
      <c r="D2" s="1" t="s">
        <v>9</v>
      </c>
      <c r="E2" s="1" t="s">
        <v>8</v>
      </c>
      <c r="F2" s="1" t="s">
        <v>9</v>
      </c>
    </row>
    <row r="3" spans="1:6" ht="17.25">
      <c r="A3" s="2" t="s">
        <v>2</v>
      </c>
      <c r="B3" s="2" t="s">
        <v>14</v>
      </c>
      <c r="C3" s="2" t="s">
        <v>2</v>
      </c>
      <c r="D3" s="2" t="s">
        <v>14</v>
      </c>
      <c r="E3" s="2" t="s">
        <v>2</v>
      </c>
      <c r="F3" s="2" t="s">
        <v>14</v>
      </c>
    </row>
    <row r="4" spans="1:6">
      <c r="A4" s="3">
        <v>0</v>
      </c>
      <c r="B4" s="4">
        <v>15</v>
      </c>
      <c r="C4" s="3">
        <v>9</v>
      </c>
      <c r="D4" s="4">
        <v>237</v>
      </c>
      <c r="E4" s="5">
        <v>18</v>
      </c>
      <c r="F4" s="6">
        <v>45</v>
      </c>
    </row>
    <row r="5" spans="1:6">
      <c r="A5" s="3">
        <v>1</v>
      </c>
      <c r="B5" s="4">
        <v>25</v>
      </c>
      <c r="C5" s="3">
        <v>10</v>
      </c>
      <c r="D5" s="4">
        <v>196</v>
      </c>
      <c r="E5" s="5">
        <v>19</v>
      </c>
      <c r="F5" s="6">
        <v>37</v>
      </c>
    </row>
    <row r="6" spans="1:6">
      <c r="A6" s="3">
        <v>2</v>
      </c>
      <c r="B6" s="4">
        <v>123</v>
      </c>
      <c r="C6" s="3">
        <v>11</v>
      </c>
      <c r="D6" s="4">
        <v>163</v>
      </c>
      <c r="E6" s="5">
        <v>20</v>
      </c>
      <c r="F6" s="6">
        <v>31</v>
      </c>
    </row>
    <row r="7" spans="1:6">
      <c r="A7" s="3">
        <v>3</v>
      </c>
      <c r="B7" s="4">
        <v>252</v>
      </c>
      <c r="C7" s="3">
        <v>12</v>
      </c>
      <c r="D7" s="4">
        <v>136</v>
      </c>
      <c r="E7" s="5">
        <v>21</v>
      </c>
      <c r="F7" s="6">
        <v>25</v>
      </c>
    </row>
    <row r="8" spans="1:6">
      <c r="A8" s="3">
        <v>4</v>
      </c>
      <c r="B8" s="4">
        <v>380</v>
      </c>
      <c r="C8" s="3">
        <v>13</v>
      </c>
      <c r="D8" s="4">
        <v>112</v>
      </c>
      <c r="E8" s="5">
        <v>22</v>
      </c>
      <c r="F8" s="6">
        <v>21</v>
      </c>
    </row>
    <row r="9" spans="1:6">
      <c r="A9" s="3">
        <v>5</v>
      </c>
      <c r="B9" s="4">
        <v>428</v>
      </c>
      <c r="C9" s="3">
        <v>14</v>
      </c>
      <c r="D9" s="4">
        <v>94</v>
      </c>
      <c r="E9" s="5">
        <v>23</v>
      </c>
      <c r="F9" s="6">
        <v>17</v>
      </c>
    </row>
    <row r="10" spans="1:6">
      <c r="A10" s="3">
        <v>6</v>
      </c>
      <c r="B10" s="4">
        <v>398</v>
      </c>
      <c r="C10" s="3">
        <v>15</v>
      </c>
      <c r="D10" s="4">
        <v>77</v>
      </c>
      <c r="E10" s="5">
        <v>24</v>
      </c>
      <c r="F10" s="6">
        <v>14</v>
      </c>
    </row>
    <row r="11" spans="1:6">
      <c r="A11" s="3">
        <v>7</v>
      </c>
      <c r="B11" s="4">
        <v>342</v>
      </c>
      <c r="C11" s="3">
        <v>16</v>
      </c>
      <c r="D11" s="4">
        <v>64</v>
      </c>
      <c r="E11" s="5">
        <v>25</v>
      </c>
      <c r="F11" s="6">
        <v>12</v>
      </c>
    </row>
    <row r="12" spans="1:6">
      <c r="A12" s="7">
        <v>8</v>
      </c>
      <c r="B12" s="8">
        <v>285</v>
      </c>
      <c r="C12" s="7">
        <v>17</v>
      </c>
      <c r="D12" s="8">
        <v>53</v>
      </c>
      <c r="E12" s="9"/>
      <c r="F12" s="9"/>
    </row>
  </sheetData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 E N O V O</cp:lastModifiedBy>
  <dcterms:created xsi:type="dcterms:W3CDTF">2016-11-18T11:18:19Z</dcterms:created>
  <dcterms:modified xsi:type="dcterms:W3CDTF">2020-11-26T01:46:09Z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1033-9.1.0.4480</vt:lpwstr>
  </property>
</Properties>
</file>